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dor\Desktop\"/>
    </mc:Choice>
  </mc:AlternateContent>
  <workbookProtection workbookAlgorithmName="SHA-512" workbookHashValue="XyBBDcEdCPiltAD6AyEUxtXUog6db6uEGNNZBH1aWXkUZN664UxOpz/A0mghRDxNvVFubbCc6iyJxjO5LhZnPA==" workbookSaltValue="/GGzDGhqRbxbo5W2ne1vEw==" workbookSpinCount="100000" lockStructure="1"/>
  <bookViews>
    <workbookView xWindow="0" yWindow="0" windowWidth="25170" windowHeight="11895"/>
  </bookViews>
  <sheets>
    <sheet name="DU Calculations" sheetId="2" r:id="rId1"/>
    <sheet name="Irrigation Scheduling " sheetId="3" r:id="rId2"/>
    <sheet name="Pump Evaluation " sheetId="9" r:id="rId3"/>
    <sheet name="Crop Coeficent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C12" i="9"/>
  <c r="C21" i="9" s="1"/>
  <c r="C16" i="9" l="1"/>
  <c r="C18" i="9" s="1"/>
  <c r="N32" i="3"/>
  <c r="N30" i="3"/>
  <c r="C30" i="3"/>
  <c r="C32" i="3" s="1"/>
  <c r="D30" i="3"/>
  <c r="D32" i="3" s="1"/>
  <c r="C22" i="3" l="1"/>
  <c r="C18" i="3" l="1"/>
  <c r="C20" i="3" s="1"/>
  <c r="K32" i="3"/>
  <c r="L32" i="3"/>
  <c r="F30" i="3"/>
  <c r="G30" i="3"/>
  <c r="H30" i="3"/>
  <c r="I30" i="3"/>
  <c r="J30" i="3"/>
  <c r="K30" i="3"/>
  <c r="L30" i="3"/>
  <c r="M30" i="3"/>
  <c r="M32" i="3" s="1"/>
  <c r="E30" i="3"/>
  <c r="I32" i="3" l="1"/>
  <c r="H32" i="3"/>
  <c r="E32" i="3"/>
  <c r="G32" i="3"/>
  <c r="F32" i="3"/>
  <c r="J32" i="3"/>
  <c r="G27" i="2" l="1"/>
  <c r="G26" i="2" l="1"/>
  <c r="G30" i="2" s="1"/>
  <c r="J31" i="3" l="1"/>
  <c r="J33" i="3" s="1"/>
  <c r="M31" i="3"/>
  <c r="M33" i="3" s="1"/>
  <c r="L31" i="3"/>
  <c r="L33" i="3" s="1"/>
  <c r="G31" i="3"/>
  <c r="G33" i="3" s="1"/>
  <c r="I31" i="3"/>
  <c r="I33" i="3" s="1"/>
  <c r="E31" i="3"/>
  <c r="E33" i="3" s="1"/>
  <c r="K31" i="3"/>
  <c r="K33" i="3" s="1"/>
  <c r="F31" i="3"/>
  <c r="F33" i="3" s="1"/>
  <c r="H31" i="3"/>
  <c r="H33" i="3" s="1"/>
  <c r="N31" i="3"/>
  <c r="D31" i="3"/>
  <c r="C31" i="3"/>
  <c r="C35" i="3" l="1"/>
  <c r="C22" i="9" s="1"/>
</calcChain>
</file>

<file path=xl/sharedStrings.xml><?xml version="1.0" encoding="utf-8"?>
<sst xmlns="http://schemas.openxmlformats.org/spreadsheetml/2006/main" count="275" uniqueCount="249">
  <si>
    <t xml:space="preserve">Sample Volume </t>
  </si>
  <si>
    <t xml:space="preserve">Average of low 1/4 </t>
  </si>
  <si>
    <t>Average of all</t>
  </si>
  <si>
    <t xml:space="preserve">Distribution Uniformity  </t>
  </si>
  <si>
    <t>Distribution Uniformity Calculations</t>
  </si>
  <si>
    <t xml:space="preserve">Add measured values under sample volume </t>
  </si>
  <si>
    <t>Average of bottom 25% divided by the average of all</t>
  </si>
  <si>
    <t xml:space="preserve">Crop </t>
  </si>
  <si>
    <t>Apr</t>
  </si>
  <si>
    <t>May</t>
  </si>
  <si>
    <t>Jun</t>
  </si>
  <si>
    <t>Jul</t>
  </si>
  <si>
    <t>Aug</t>
  </si>
  <si>
    <t>Sept</t>
  </si>
  <si>
    <t>Oct</t>
  </si>
  <si>
    <t xml:space="preserve">Nov </t>
  </si>
  <si>
    <t>Averge Monthly ETo (10 year average)</t>
  </si>
  <si>
    <t>Monthly Kc Value From (California Almond Board)</t>
  </si>
  <si>
    <t xml:space="preserve">Almonds </t>
  </si>
  <si>
    <t xml:space="preserve">Tree Spacing </t>
  </si>
  <si>
    <t xml:space="preserve">Irrigation Method </t>
  </si>
  <si>
    <t xml:space="preserve">Field Acerage </t>
  </si>
  <si>
    <t>20 x 20</t>
  </si>
  <si>
    <t>Micro Sprinklers</t>
  </si>
  <si>
    <t>Pump Flow Rate into the Field (GPM)</t>
  </si>
  <si>
    <t>Monthly Irrigation Time Required (hours)</t>
  </si>
  <si>
    <t>DU Adjusted Requirement (Gross to apply)</t>
  </si>
  <si>
    <t>Average Monthly ETc (Net Requirement)</t>
  </si>
  <si>
    <t>Field location</t>
  </si>
  <si>
    <t xml:space="preserve">MJC </t>
  </si>
  <si>
    <t>Field DU (from DU Calculations sheet)</t>
  </si>
  <si>
    <t xml:space="preserve">Soil Type </t>
  </si>
  <si>
    <t xml:space="preserve">Loam </t>
  </si>
  <si>
    <t xml:space="preserve">Sandy </t>
  </si>
  <si>
    <t xml:space="preserve">Sandy Loam </t>
  </si>
  <si>
    <t>Clay Loam</t>
  </si>
  <si>
    <t xml:space="preserve">Clay </t>
  </si>
  <si>
    <t>AW(in/ft)</t>
  </si>
  <si>
    <t>Effective Root Zone (ft)</t>
  </si>
  <si>
    <t>Soil Type (AW from column F)</t>
  </si>
  <si>
    <t>Management Allowable Depletion %</t>
  </si>
  <si>
    <t>Avalible Water (inches in the root zone)</t>
  </si>
  <si>
    <t>Readily Avalible Water  (inches in the root zone)</t>
  </si>
  <si>
    <t>crop</t>
  </si>
  <si>
    <t>Kc mid</t>
  </si>
  <si>
    <t>Kc end</t>
  </si>
  <si>
    <t>Maximum Crop Height (h) (m)</t>
  </si>
  <si>
    <t>Crop</t>
  </si>
  <si>
    <r>
      <t>K</t>
    </r>
    <r>
      <rPr>
        <b/>
        <vertAlign val="subscript"/>
        <sz val="10"/>
        <color theme="1"/>
        <rFont val="Arial"/>
        <family val="2"/>
      </rPr>
      <t>c mid</t>
    </r>
  </si>
  <si>
    <r>
      <t>K</t>
    </r>
    <r>
      <rPr>
        <b/>
        <vertAlign val="subscript"/>
        <sz val="10"/>
        <color theme="1"/>
        <rFont val="Arial"/>
        <family val="2"/>
      </rPr>
      <t>c end</t>
    </r>
  </si>
  <si>
    <t>a. Small Vegetables</t>
  </si>
  <si>
    <t>Broccoli</t>
  </si>
  <si>
    <t>Brussel Sprouts</t>
  </si>
  <si>
    <t>Cabbage</t>
  </si>
  <si>
    <t>Carrots</t>
  </si>
  <si>
    <t>Cauliflower</t>
  </si>
  <si>
    <t>Celery</t>
  </si>
  <si>
    <t>Garlic</t>
  </si>
  <si>
    <t>Lettuce</t>
  </si>
  <si>
    <t>Onions</t>
  </si>
  <si>
    <t>- dry</t>
  </si>
  <si>
    <t>- green</t>
  </si>
  <si>
    <t>- seed</t>
  </si>
  <si>
    <t>Spinach</t>
  </si>
  <si>
    <t>Radish</t>
  </si>
  <si>
    <r>
      <t>b. Vegetables - Solanum Family </t>
    </r>
    <r>
      <rPr>
        <b/>
        <i/>
        <sz val="10"/>
        <color theme="1"/>
        <rFont val="Arial"/>
        <family val="2"/>
      </rPr>
      <t>(Solanaceae)</t>
    </r>
  </si>
  <si>
    <t>Egg Plant</t>
  </si>
  <si>
    <t>Sweet Peppers (bell)</t>
  </si>
  <si>
    <t>Tomato</t>
  </si>
  <si>
    <t>0.70-0.90</t>
  </si>
  <si>
    <r>
      <t>c. Vegetables - Cucumber Family </t>
    </r>
    <r>
      <rPr>
        <b/>
        <i/>
        <sz val="10"/>
        <color theme="1"/>
        <rFont val="Arial"/>
        <family val="2"/>
      </rPr>
      <t>(Cucurbitaceae)</t>
    </r>
  </si>
  <si>
    <t>Cantaloupe</t>
  </si>
  <si>
    <t>Cucumber</t>
  </si>
  <si>
    <t>- Fresh Market</t>
  </si>
  <si>
    <t>- Machine harvest</t>
  </si>
  <si>
    <t>Pumpkin, Winter Squash</t>
  </si>
  <si>
    <t>Squash, Zucchini</t>
  </si>
  <si>
    <t>Sweet Melons</t>
  </si>
  <si>
    <t>Watermelon</t>
  </si>
  <si>
    <t>d. Roots and Tubers</t>
  </si>
  <si>
    <t>Beets, table</t>
  </si>
  <si>
    <t>Cassava</t>
  </si>
  <si>
    <t>- year 1</t>
  </si>
  <si>
    <t>0.3</t>
  </si>
  <si>
    <t>- year 2</t>
  </si>
  <si>
    <t>Parsnip</t>
  </si>
  <si>
    <t>Potato</t>
  </si>
  <si>
    <t>Sweet Potato</t>
  </si>
  <si>
    <t>Turnip (and Rutabaga)</t>
  </si>
  <si>
    <t>Sugar Beet</t>
  </si>
  <si>
    <r>
      <t>e. Legumes </t>
    </r>
    <r>
      <rPr>
        <b/>
        <i/>
        <sz val="10"/>
        <color theme="1"/>
        <rFont val="Arial"/>
        <family val="2"/>
      </rPr>
      <t>(Leguminosae)</t>
    </r>
  </si>
  <si>
    <t>Beans, green</t>
  </si>
  <si>
    <t>Beans, dry and Pulses</t>
  </si>
  <si>
    <t>Chick pea</t>
  </si>
  <si>
    <t>Fababean (broad bean)</t>
  </si>
  <si>
    <t>- Fresh</t>
  </si>
  <si>
    <t>- Dry/Seed</t>
  </si>
  <si>
    <t>Grabanzo</t>
  </si>
  <si>
    <t>Green Gram and Cowpeas</t>
  </si>
  <si>
    <r>
      <t>0.60-0.35</t>
    </r>
    <r>
      <rPr>
        <vertAlign val="superscript"/>
        <sz val="8"/>
        <color theme="1"/>
        <rFont val="Arial"/>
        <family val="2"/>
      </rPr>
      <t>6</t>
    </r>
  </si>
  <si>
    <t>Groundnut (Peanut)</t>
  </si>
  <si>
    <t>Lentil</t>
  </si>
  <si>
    <t>Peas</t>
  </si>
  <si>
    <t>Soybeans</t>
  </si>
  <si>
    <t>0.5-1.0</t>
  </si>
  <si>
    <t>f. Perennial Vegetables (with winter dormancy and initially bare or mulched soil)</t>
  </si>
  <si>
    <t>Artichokes</t>
  </si>
  <si>
    <t>Asparagus</t>
  </si>
  <si>
    <t>0.2-0.8</t>
  </si>
  <si>
    <t>Mint</t>
  </si>
  <si>
    <t>0.6-0.8</t>
  </si>
  <si>
    <t>Strawberries</t>
  </si>
  <si>
    <t>g. Fibre Crops</t>
  </si>
  <si>
    <t>Cotton</t>
  </si>
  <si>
    <t>1.15-1.20</t>
  </si>
  <si>
    <t>0.70-0.50</t>
  </si>
  <si>
    <t>1.2-1.5</t>
  </si>
  <si>
    <t>Flax</t>
  </si>
  <si>
    <r>
      <t>Sisal </t>
    </r>
    <r>
      <rPr>
        <vertAlign val="superscript"/>
        <sz val="8"/>
        <color theme="1"/>
        <rFont val="Arial"/>
        <family val="2"/>
      </rPr>
      <t>8</t>
    </r>
  </si>
  <si>
    <t>0.4-0.7</t>
  </si>
  <si>
    <t>h. Oil Crops</t>
  </si>
  <si>
    <r>
      <t>Castorbean (</t>
    </r>
    <r>
      <rPr>
        <i/>
        <sz val="10"/>
        <color theme="1"/>
        <rFont val="Arial"/>
        <family val="2"/>
      </rPr>
      <t>Ricinus</t>
    </r>
    <r>
      <rPr>
        <sz val="10"/>
        <color theme="1"/>
        <rFont val="Arial"/>
        <family val="2"/>
      </rPr>
      <t>)</t>
    </r>
  </si>
  <si>
    <t>Rapeseed, Canola</t>
  </si>
  <si>
    <r>
      <t>1.0-1.15</t>
    </r>
    <r>
      <rPr>
        <vertAlign val="superscript"/>
        <sz val="8"/>
        <color theme="1"/>
        <rFont val="Arial"/>
        <family val="2"/>
      </rPr>
      <t>9</t>
    </r>
  </si>
  <si>
    <t>Safflower</t>
  </si>
  <si>
    <t>Sesame</t>
  </si>
  <si>
    <t>Sunflower</t>
  </si>
  <si>
    <t>i. Cereals</t>
  </si>
  <si>
    <t>Barley</t>
  </si>
  <si>
    <t>Oats</t>
  </si>
  <si>
    <t>Spring Wheat</t>
  </si>
  <si>
    <r>
      <t>0.25-0.4</t>
    </r>
    <r>
      <rPr>
        <vertAlign val="superscript"/>
        <sz val="8"/>
        <color theme="1"/>
        <rFont val="Arial"/>
        <family val="2"/>
      </rPr>
      <t>10</t>
    </r>
  </si>
  <si>
    <t>Winter Wheat</t>
  </si>
  <si>
    <t>- with frozen soils</t>
  </si>
  <si>
    <t>- with non-frozen soils</t>
  </si>
  <si>
    <r>
      <t>Maize, Field (grain) </t>
    </r>
    <r>
      <rPr>
        <i/>
        <sz val="10"/>
        <color theme="1"/>
        <rFont val="Arial"/>
        <family val="2"/>
      </rPr>
      <t>(field corn)</t>
    </r>
  </si>
  <si>
    <r>
      <t>0.60-0.35</t>
    </r>
    <r>
      <rPr>
        <vertAlign val="superscript"/>
        <sz val="8"/>
        <color theme="1"/>
        <rFont val="Arial"/>
        <family val="2"/>
      </rPr>
      <t>11</t>
    </r>
  </si>
  <si>
    <r>
      <t>Maize, Sweet </t>
    </r>
    <r>
      <rPr>
        <i/>
        <sz val="10"/>
        <color theme="1"/>
        <rFont val="Arial"/>
        <family val="2"/>
      </rPr>
      <t>(sweet corn)</t>
    </r>
  </si>
  <si>
    <t>Millet</t>
  </si>
  <si>
    <t>Sorghum</t>
  </si>
  <si>
    <t>- grain</t>
  </si>
  <si>
    <t>1.00-1.10</t>
  </si>
  <si>
    <t>- sweet</t>
  </si>
  <si>
    <t>Rice</t>
  </si>
  <si>
    <t>0.90-0.60</t>
  </si>
  <si>
    <t>j. Forages</t>
  </si>
  <si>
    <t>Alfalfa Hay</t>
  </si>
  <si>
    <t>- averaged cutting effects</t>
  </si>
  <si>
    <t>- individual cutting periods</t>
  </si>
  <si>
    <t>- for seed</t>
  </si>
  <si>
    <t>Bermuda hay</t>
  </si>
  <si>
    <t>- Spring crop for seed</t>
  </si>
  <si>
    <t>Clover hay, Berseem</t>
  </si>
  <si>
    <t>Rye Grass hay</t>
  </si>
  <si>
    <t>Sudan Grass hay (annual)</t>
  </si>
  <si>
    <t>Grazing Pasture</t>
  </si>
  <si>
    <t>- Rotated Grazing</t>
  </si>
  <si>
    <t>0.85-1.05</t>
  </si>
  <si>
    <t>0.15-0.30</t>
  </si>
  <si>
    <t>- Extensive Grazing</t>
  </si>
  <si>
    <t>Turf grass</t>
  </si>
  <si>
    <r>
      <t>- cool season </t>
    </r>
    <r>
      <rPr>
        <vertAlign val="superscript"/>
        <sz val="8"/>
        <color theme="1"/>
        <rFont val="Arial"/>
        <family val="2"/>
      </rPr>
      <t>15</t>
    </r>
  </si>
  <si>
    <t>0.90</t>
  </si>
  <si>
    <r>
      <t>- warm season </t>
    </r>
    <r>
      <rPr>
        <vertAlign val="superscript"/>
        <sz val="8"/>
        <color theme="1"/>
        <rFont val="Arial"/>
        <family val="2"/>
      </rPr>
      <t>15</t>
    </r>
  </si>
  <si>
    <t>0.80</t>
  </si>
  <si>
    <t>k. Sugar Cane</t>
  </si>
  <si>
    <t>l. Tropical Fruits and Trees</t>
  </si>
  <si>
    <t>Banana</t>
  </si>
  <si>
    <r>
      <t>- 1</t>
    </r>
    <r>
      <rPr>
        <vertAlign val="superscript"/>
        <sz val="8"/>
        <color theme="1"/>
        <rFont val="Arial"/>
        <family val="2"/>
      </rPr>
      <t>st</t>
    </r>
    <r>
      <rPr>
        <sz val="10"/>
        <color theme="1"/>
        <rFont val="Arial"/>
        <family val="2"/>
      </rPr>
      <t> year</t>
    </r>
  </si>
  <si>
    <r>
      <t>- 2</t>
    </r>
    <r>
      <rPr>
        <vertAlign val="superscript"/>
        <sz val="8"/>
        <color theme="1"/>
        <rFont val="Arial"/>
        <family val="2"/>
      </rPr>
      <t>nd</t>
    </r>
    <r>
      <rPr>
        <sz val="10"/>
        <color theme="1"/>
        <rFont val="Arial"/>
        <family val="2"/>
      </rPr>
      <t> year</t>
    </r>
  </si>
  <si>
    <t>Cacao</t>
  </si>
  <si>
    <t>Coffee</t>
  </si>
  <si>
    <t>- bare ground cover</t>
  </si>
  <si>
    <t>- with weeds</t>
  </si>
  <si>
    <t>Date Palms</t>
  </si>
  <si>
    <t>Palm Trees</t>
  </si>
  <si>
    <r>
      <t>Pineapple </t>
    </r>
    <r>
      <rPr>
        <vertAlign val="superscript"/>
        <sz val="8"/>
        <color theme="1"/>
        <rFont val="Arial"/>
        <family val="2"/>
      </rPr>
      <t>16</t>
    </r>
  </si>
  <si>
    <t>- bare soil</t>
  </si>
  <si>
    <t>0.6-1.2</t>
  </si>
  <si>
    <t>- with grass cover</t>
  </si>
  <si>
    <t>Rubber Trees</t>
  </si>
  <si>
    <t>Tea</t>
  </si>
  <si>
    <t>- non-shaded</t>
  </si>
  <si>
    <r>
      <t>- shaded </t>
    </r>
    <r>
      <rPr>
        <vertAlign val="superscript"/>
        <sz val="8"/>
        <color theme="1"/>
        <rFont val="Arial"/>
        <family val="2"/>
      </rPr>
      <t>17</t>
    </r>
  </si>
  <si>
    <t>1.10</t>
  </si>
  <si>
    <t>m. Grapes and Berries</t>
  </si>
  <si>
    <t>Berries (bushes)</t>
  </si>
  <si>
    <t>Grapes</t>
  </si>
  <si>
    <t>- Table or Raisin</t>
  </si>
  <si>
    <t>- Wine</t>
  </si>
  <si>
    <t>1.5-2</t>
  </si>
  <si>
    <t>Hops</t>
  </si>
  <si>
    <t>n. Fruit Trees</t>
  </si>
  <si>
    <t>Almonds, no ground cover</t>
  </si>
  <si>
    <r>
      <t>Apples, Cherries, Pears </t>
    </r>
    <r>
      <rPr>
        <vertAlign val="superscript"/>
        <sz val="8"/>
        <color theme="1"/>
        <rFont val="Arial"/>
        <family val="2"/>
      </rPr>
      <t>19</t>
    </r>
  </si>
  <si>
    <t>- no ground cover, killing frost</t>
  </si>
  <si>
    <t>- no ground cover, no frosts</t>
  </si>
  <si>
    <t>- active ground cover, killing frost</t>
  </si>
  <si>
    <t>- active ground cover, no frosts</t>
  </si>
  <si>
    <r>
      <t>Apricots, Peaches, Stone Fruit </t>
    </r>
    <r>
      <rPr>
        <vertAlign val="superscript"/>
        <sz val="8"/>
        <color theme="1"/>
        <rFont val="Arial"/>
        <family val="2"/>
      </rPr>
      <t>19, 20</t>
    </r>
  </si>
  <si>
    <t>Avocado, no ground cover</t>
  </si>
  <si>
    <r>
      <t>Citrus, no ground cover </t>
    </r>
    <r>
      <rPr>
        <vertAlign val="superscript"/>
        <sz val="8"/>
        <color theme="1"/>
        <rFont val="Arial"/>
        <family val="2"/>
      </rPr>
      <t>21</t>
    </r>
  </si>
  <si>
    <t>- 70% canopy</t>
  </si>
  <si>
    <t>0.70</t>
  </si>
  <si>
    <t>- 50% canopy</t>
  </si>
  <si>
    <t>0.65</t>
  </si>
  <si>
    <t>- 20% canopy</t>
  </si>
  <si>
    <t>0.50</t>
  </si>
  <si>
    <r>
      <t>Citrus, with active ground cover or weeds </t>
    </r>
    <r>
      <rPr>
        <vertAlign val="superscript"/>
        <sz val="8"/>
        <color theme="1"/>
        <rFont val="Arial"/>
        <family val="2"/>
      </rPr>
      <t>22</t>
    </r>
  </si>
  <si>
    <t>0.75</t>
  </si>
  <si>
    <t>0.85</t>
  </si>
  <si>
    <r>
      <t>Conifer Trees </t>
    </r>
    <r>
      <rPr>
        <vertAlign val="superscript"/>
        <sz val="8"/>
        <color theme="1"/>
        <rFont val="Arial"/>
        <family val="2"/>
      </rPr>
      <t>23</t>
    </r>
  </si>
  <si>
    <t>Kiwi</t>
  </si>
  <si>
    <r>
      <t>Olives (40 to 60% ground coverage by canopy) </t>
    </r>
    <r>
      <rPr>
        <vertAlign val="superscript"/>
        <sz val="8"/>
        <color theme="1"/>
        <rFont val="Arial"/>
        <family val="2"/>
      </rPr>
      <t>24</t>
    </r>
  </si>
  <si>
    <t>Pistachios, no ground cover</t>
  </si>
  <si>
    <r>
      <t>Walnut Orchard </t>
    </r>
    <r>
      <rPr>
        <vertAlign val="superscript"/>
        <sz val="8"/>
        <color theme="1"/>
        <rFont val="Arial"/>
        <family val="2"/>
      </rPr>
      <t>19</t>
    </r>
  </si>
  <si>
    <t>o. Wetlands - temperate climate</t>
  </si>
  <si>
    <t>Cattails, Bulrushes, killing frost</t>
  </si>
  <si>
    <t>Cattails, Bulrushes, no frost</t>
  </si>
  <si>
    <t>Short Veg., no frost</t>
  </si>
  <si>
    <t>Reed Swamp, standing water</t>
  </si>
  <si>
    <t>Reed Swamp, moist soil</t>
  </si>
  <si>
    <t>p. Special</t>
  </si>
  <si>
    <t>Open Water, &lt; 2 m depth or in subhumid climates or tropics</t>
  </si>
  <si>
    <t>Open Water, &gt; 5 m depth, clear of turbidity, temperate climate</t>
  </si>
  <si>
    <t>Kc early</t>
  </si>
  <si>
    <t>Type</t>
  </si>
  <si>
    <t>Maximum Days Between Irrigations</t>
  </si>
  <si>
    <t>Time required to apply 1 in (hours)</t>
  </si>
  <si>
    <t>Jan*</t>
  </si>
  <si>
    <t>Feb*</t>
  </si>
  <si>
    <t>Dec*</t>
  </si>
  <si>
    <t>Mar*</t>
  </si>
  <si>
    <t xml:space="preserve">* = Much of the crops water requirements are covered by precipitation </t>
  </si>
  <si>
    <t>NA</t>
  </si>
  <si>
    <t>It is effective when used with various soil moisture measurement devices and plant based devices.</t>
  </si>
  <si>
    <t xml:space="preserve">ETc should never be the sole measure of calculating a crops water requirement, but rather is used as one part of irrigation scheduling program. </t>
  </si>
  <si>
    <t xml:space="preserve">Basic Pump Evaluation </t>
  </si>
  <si>
    <t>Flow Rate (GPM)</t>
  </si>
  <si>
    <t>Gauge Pressure at pump discharge (PSI)</t>
  </si>
  <si>
    <t>Depth to Water Table (feet)</t>
  </si>
  <si>
    <t>Input HP (read from the meter)(KW)</t>
  </si>
  <si>
    <t>Pumping Plant Efficency %</t>
  </si>
  <si>
    <t>Output HP (HP)</t>
  </si>
  <si>
    <t xml:space="preserve">Electrical Cost (KWH) </t>
  </si>
  <si>
    <t>Cost to pump 1 acre foot</t>
  </si>
  <si>
    <t>Cost Yearly Pumping Costs</t>
  </si>
  <si>
    <t>Yearly Water Requirement (inches)</t>
  </si>
  <si>
    <t xml:space="preserve">The above pump calculations are basic and only intended to give the grower a general idea of pump performance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</si>
</sst>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vertAlign val="subscript"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" fontId="5" fillId="0" borderId="0" xfId="0" applyNumberFormat="1" applyFont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2" fillId="0" borderId="0" xfId="0" applyFont="1"/>
    <xf numFmtId="44" fontId="0" fillId="0" borderId="0" xfId="1" applyFont="1"/>
    <xf numFmtId="44" fontId="0" fillId="0" borderId="0" xfId="0" applyNumberFormat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  <protection locked="0"/>
    </xf>
    <xf numFmtId="0" fontId="0" fillId="0" borderId="0" xfId="0" applyFont="1" applyAlignment="1" applyProtection="1">
      <alignment horizontal="center" vertical="top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2" fontId="0" fillId="0" borderId="0" xfId="0" applyNumberFormat="1" applyProtection="1"/>
  </cellXfs>
  <cellStyles count="2">
    <cellStyle name="Currency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629726</xdr:colOff>
      <xdr:row>9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34901" cy="1781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991676</xdr:colOff>
      <xdr:row>7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34901" cy="1781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74636</xdr:colOff>
      <xdr:row>7</xdr:row>
      <xdr:rowOff>46636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32261" cy="17801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VolumeTbl" displayName="VolumeTbl" ref="C15:C60" totalsRowShown="0" headerRowDxfId="7" dataDxfId="6">
  <tableColumns count="1">
    <tableColumn id="1" name="Sample Volume " dataDxfId="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65" totalsRowShown="0" headerRowDxfId="4">
  <autoFilter ref="A1:F165"/>
  <tableColumns count="6">
    <tableColumn id="1" name="crop" dataDxfId="3"/>
    <tableColumn id="2" name="Type" dataDxfId="2"/>
    <tableColumn id="3" name="Kc early"/>
    <tableColumn id="4" name="Kc mid" dataDxfId="1"/>
    <tableColumn id="5" name="Kc end" dataDxfId="0"/>
    <tableColumn id="6" name="Maximum Crop Height (h) (m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G71"/>
  <sheetViews>
    <sheetView tabSelected="1" workbookViewId="0">
      <selection activeCell="G30" sqref="G30"/>
    </sheetView>
  </sheetViews>
  <sheetFormatPr defaultRowHeight="15" x14ac:dyDescent="0.25"/>
  <cols>
    <col min="1" max="1" width="27.5703125" customWidth="1"/>
    <col min="2" max="2" width="22" customWidth="1"/>
    <col min="3" max="3" width="17.5703125" customWidth="1"/>
    <col min="6" max="6" width="24" customWidth="1"/>
  </cols>
  <sheetData>
    <row r="11" spans="1:3" x14ac:dyDescent="0.25">
      <c r="A11" t="s">
        <v>4</v>
      </c>
    </row>
    <row r="13" spans="1:3" x14ac:dyDescent="0.25">
      <c r="A13" s="2" t="s">
        <v>28</v>
      </c>
      <c r="B13" s="3" t="s">
        <v>29</v>
      </c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3" t="s">
        <v>0</v>
      </c>
    </row>
    <row r="16" spans="1:3" x14ac:dyDescent="0.25">
      <c r="A16" s="2"/>
      <c r="B16" s="2"/>
      <c r="C16" s="2">
        <v>290</v>
      </c>
    </row>
    <row r="17" spans="1:7" x14ac:dyDescent="0.25">
      <c r="A17" s="2"/>
      <c r="B17" s="2"/>
      <c r="C17" s="2">
        <v>290</v>
      </c>
    </row>
    <row r="18" spans="1:7" x14ac:dyDescent="0.25">
      <c r="A18" s="2"/>
      <c r="B18" s="2"/>
      <c r="C18" s="2">
        <v>299</v>
      </c>
    </row>
    <row r="19" spans="1:7" x14ac:dyDescent="0.25">
      <c r="A19" s="2"/>
      <c r="B19" s="2"/>
      <c r="C19" s="2">
        <v>285</v>
      </c>
    </row>
    <row r="20" spans="1:7" x14ac:dyDescent="0.25">
      <c r="A20" s="2"/>
      <c r="B20" s="2"/>
      <c r="C20" s="2">
        <v>270</v>
      </c>
    </row>
    <row r="21" spans="1:7" x14ac:dyDescent="0.25">
      <c r="A21" s="2"/>
      <c r="B21" s="2"/>
      <c r="C21" s="2">
        <v>250</v>
      </c>
    </row>
    <row r="22" spans="1:7" x14ac:dyDescent="0.25">
      <c r="A22" s="2"/>
      <c r="B22" s="2"/>
      <c r="C22" s="2">
        <v>310</v>
      </c>
    </row>
    <row r="23" spans="1:7" x14ac:dyDescent="0.25">
      <c r="A23" s="2"/>
      <c r="B23" s="2"/>
      <c r="C23" s="2">
        <v>290</v>
      </c>
    </row>
    <row r="24" spans="1:7" x14ac:dyDescent="0.25">
      <c r="A24" s="2" t="s">
        <v>5</v>
      </c>
      <c r="B24" s="2"/>
      <c r="C24" s="2">
        <v>280</v>
      </c>
      <c r="F24" t="s">
        <v>6</v>
      </c>
    </row>
    <row r="25" spans="1:7" x14ac:dyDescent="0.25">
      <c r="A25" s="2"/>
      <c r="B25" s="2"/>
      <c r="C25" s="2">
        <v>330</v>
      </c>
    </row>
    <row r="26" spans="1:7" x14ac:dyDescent="0.25">
      <c r="A26" s="2"/>
      <c r="B26" s="2"/>
      <c r="C26" s="2">
        <v>310</v>
      </c>
      <c r="F26" s="20" t="s">
        <v>1</v>
      </c>
      <c r="G26" s="21">
        <f>AVERAGEIF(VolumeTbl[[Sample Volume ]],"&lt;="&amp;_xlfn.QUARTILE.INC(VolumeTbl[[Sample Volume ]],1),VolumeTbl[[Sample Volume ]])</f>
        <v>279.375</v>
      </c>
    </row>
    <row r="27" spans="1:7" x14ac:dyDescent="0.25">
      <c r="A27" s="2"/>
      <c r="B27" s="2"/>
      <c r="C27" s="2">
        <v>330</v>
      </c>
      <c r="F27" s="20" t="s">
        <v>2</v>
      </c>
      <c r="G27" s="21">
        <f>AVERAGE(VolumeTbl[[Sample Volume ]])</f>
        <v>301.41666666666669</v>
      </c>
    </row>
    <row r="28" spans="1:7" x14ac:dyDescent="0.25">
      <c r="A28" s="2"/>
      <c r="B28" s="2"/>
      <c r="C28" s="2">
        <v>280</v>
      </c>
      <c r="F28" s="22"/>
      <c r="G28" s="22"/>
    </row>
    <row r="29" spans="1:7" x14ac:dyDescent="0.25">
      <c r="A29" s="2"/>
      <c r="B29" s="2"/>
      <c r="C29" s="2">
        <v>300</v>
      </c>
      <c r="F29" s="22"/>
      <c r="G29" s="22"/>
    </row>
    <row r="30" spans="1:7" x14ac:dyDescent="0.25">
      <c r="A30" s="2"/>
      <c r="B30" s="2"/>
      <c r="C30" s="2">
        <v>305</v>
      </c>
      <c r="F30" s="23" t="s">
        <v>3</v>
      </c>
      <c r="G30" s="21">
        <f>(G26/G27)*100</f>
        <v>92.687309925352508</v>
      </c>
    </row>
    <row r="31" spans="1:7" x14ac:dyDescent="0.25">
      <c r="A31" s="2"/>
      <c r="B31" s="2"/>
      <c r="C31" s="2">
        <v>300</v>
      </c>
    </row>
    <row r="32" spans="1:7" x14ac:dyDescent="0.25">
      <c r="A32" s="2"/>
      <c r="B32" s="2"/>
      <c r="C32" s="2">
        <v>320</v>
      </c>
    </row>
    <row r="33" spans="1:3" x14ac:dyDescent="0.25">
      <c r="A33" s="2"/>
      <c r="B33" s="2"/>
      <c r="C33" s="2">
        <v>320</v>
      </c>
    </row>
    <row r="34" spans="1:3" x14ac:dyDescent="0.25">
      <c r="A34" s="2"/>
      <c r="B34" s="2"/>
      <c r="C34" s="2">
        <v>300</v>
      </c>
    </row>
    <row r="35" spans="1:3" x14ac:dyDescent="0.25">
      <c r="A35" s="2"/>
      <c r="B35" s="2"/>
      <c r="C35" s="2">
        <v>320</v>
      </c>
    </row>
    <row r="36" spans="1:3" x14ac:dyDescent="0.25">
      <c r="A36" s="2"/>
      <c r="B36" s="2"/>
      <c r="C36" s="2">
        <v>320</v>
      </c>
    </row>
    <row r="37" spans="1:3" x14ac:dyDescent="0.25">
      <c r="A37" s="2"/>
      <c r="B37" s="2"/>
      <c r="C37" s="2">
        <v>315</v>
      </c>
    </row>
    <row r="38" spans="1:3" x14ac:dyDescent="0.25">
      <c r="A38" s="2"/>
      <c r="B38" s="2"/>
      <c r="C38" s="2">
        <v>310</v>
      </c>
    </row>
    <row r="39" spans="1:3" x14ac:dyDescent="0.25">
      <c r="A39" s="2"/>
      <c r="B39" s="2"/>
      <c r="C39" s="2">
        <v>310</v>
      </c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</sheetData>
  <sheetProtection algorithmName="SHA-512" hashValue="y7vgyIH5+E8y0I4afVq57ch8VQfxZ4GcbnkT/Ckvs2Y69vHEFsVfpFJ/wfi0lxsPRvpJut4Ir+IZlJb4QH4Lcg==" saltValue="9bUO6xHmZko9pqos5gRsug==" spinCount="100000" sheet="1" objects="1" scenarios="1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90" zoomScaleNormal="90" workbookViewId="0">
      <selection activeCell="C15" sqref="C15"/>
    </sheetView>
  </sheetViews>
  <sheetFormatPr defaultRowHeight="15" x14ac:dyDescent="0.25"/>
  <cols>
    <col min="1" max="1" width="17.28515625" style="2" customWidth="1"/>
    <col min="2" max="2" width="26.85546875" style="2" customWidth="1"/>
    <col min="3" max="26" width="15.7109375" style="2" customWidth="1"/>
    <col min="27" max="16384" width="9.140625" style="2"/>
  </cols>
  <sheetData>
    <row r="1" spans="1:6" ht="20.100000000000001" customHeight="1" x14ac:dyDescent="0.25"/>
    <row r="2" spans="1:6" ht="20.100000000000001" customHeight="1" x14ac:dyDescent="0.25"/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6" spans="1:6" ht="20.100000000000001" customHeight="1" x14ac:dyDescent="0.25"/>
    <row r="7" spans="1:6" ht="20.100000000000001" customHeight="1" x14ac:dyDescent="0.25"/>
    <row r="8" spans="1:6" ht="20.100000000000001" customHeight="1" x14ac:dyDescent="0.25"/>
    <row r="9" spans="1:6" ht="20.100000000000001" customHeight="1" x14ac:dyDescent="0.25"/>
    <row r="10" spans="1:6" ht="20.100000000000001" customHeight="1" x14ac:dyDescent="0.25">
      <c r="A10" s="2" t="s">
        <v>7</v>
      </c>
      <c r="C10" s="24" t="s">
        <v>18</v>
      </c>
      <c r="E10" s="3" t="s">
        <v>31</v>
      </c>
      <c r="F10" s="3" t="s">
        <v>37</v>
      </c>
    </row>
    <row r="11" spans="1:6" ht="20.100000000000001" customHeight="1" x14ac:dyDescent="0.25">
      <c r="A11" s="2" t="s">
        <v>19</v>
      </c>
      <c r="C11" s="24" t="s">
        <v>22</v>
      </c>
      <c r="E11" s="2" t="s">
        <v>33</v>
      </c>
      <c r="F11" s="2">
        <v>1</v>
      </c>
    </row>
    <row r="12" spans="1:6" ht="20.100000000000001" customHeight="1" x14ac:dyDescent="0.25">
      <c r="A12" s="2" t="s">
        <v>20</v>
      </c>
      <c r="C12" s="24" t="s">
        <v>23</v>
      </c>
      <c r="E12" s="2" t="s">
        <v>34</v>
      </c>
      <c r="F12" s="2">
        <v>1.4</v>
      </c>
    </row>
    <row r="13" spans="1:6" ht="20.100000000000001" customHeight="1" x14ac:dyDescent="0.25">
      <c r="A13" s="2" t="s">
        <v>21</v>
      </c>
      <c r="C13" s="24">
        <v>10</v>
      </c>
      <c r="E13" s="2" t="s">
        <v>32</v>
      </c>
      <c r="F13" s="2">
        <v>2</v>
      </c>
    </row>
    <row r="14" spans="1:6" ht="20.100000000000001" customHeight="1" x14ac:dyDescent="0.25">
      <c r="A14" s="2" t="s">
        <v>24</v>
      </c>
      <c r="C14" s="2">
        <v>500</v>
      </c>
      <c r="E14" s="2" t="s">
        <v>35</v>
      </c>
      <c r="F14" s="2">
        <v>2.2999999999999998</v>
      </c>
    </row>
    <row r="15" spans="1:6" ht="20.100000000000001" customHeight="1" x14ac:dyDescent="0.25">
      <c r="A15" s="2" t="s">
        <v>30</v>
      </c>
      <c r="C15" s="21">
        <f>'DU Calculations'!G30</f>
        <v>92.687309925352508</v>
      </c>
      <c r="E15" s="2" t="s">
        <v>36</v>
      </c>
      <c r="F15" s="2">
        <v>2.7</v>
      </c>
    </row>
    <row r="16" spans="1:6" ht="20.100000000000001" customHeight="1" x14ac:dyDescent="0.25">
      <c r="A16" s="2" t="s">
        <v>38</v>
      </c>
      <c r="C16" s="2">
        <v>3</v>
      </c>
    </row>
    <row r="17" spans="1:15" ht="20.100000000000001" customHeight="1" x14ac:dyDescent="0.25">
      <c r="A17" s="2" t="s">
        <v>39</v>
      </c>
      <c r="C17" s="24">
        <v>1.4</v>
      </c>
    </row>
    <row r="18" spans="1:15" ht="20.100000000000001" customHeight="1" x14ac:dyDescent="0.25">
      <c r="A18" s="2" t="s">
        <v>41</v>
      </c>
      <c r="C18" s="22">
        <f>C16*C17</f>
        <v>4.1999999999999993</v>
      </c>
    </row>
    <row r="19" spans="1:15" ht="20.100000000000001" customHeight="1" x14ac:dyDescent="0.25">
      <c r="A19" s="2" t="s">
        <v>40</v>
      </c>
      <c r="C19" s="2">
        <v>60</v>
      </c>
    </row>
    <row r="20" spans="1:15" ht="20.100000000000001" customHeight="1" x14ac:dyDescent="0.25">
      <c r="A20" s="2" t="s">
        <v>42</v>
      </c>
      <c r="C20" s="22">
        <f>(C19/100)*C18</f>
        <v>2.5199999999999996</v>
      </c>
    </row>
    <row r="21" spans="1:15" ht="20.100000000000001" customHeight="1" x14ac:dyDescent="0.25"/>
    <row r="22" spans="1:15" ht="20.100000000000001" customHeight="1" x14ac:dyDescent="0.25">
      <c r="A22" s="2" t="s">
        <v>228</v>
      </c>
      <c r="C22" s="21">
        <f>(1*(C13*43560))/(96.3*C14)</f>
        <v>9.0467289719626169</v>
      </c>
    </row>
    <row r="23" spans="1:15" ht="20.100000000000001" customHeight="1" x14ac:dyDescent="0.25"/>
    <row r="24" spans="1:15" ht="20.100000000000001" customHeight="1" x14ac:dyDescent="0.25"/>
    <row r="25" spans="1:15" ht="20.100000000000001" customHeight="1" x14ac:dyDescent="0.25"/>
    <row r="26" spans="1:15" ht="20.100000000000001" customHeight="1" x14ac:dyDescent="0.25"/>
    <row r="27" spans="1:15" ht="20.100000000000001" customHeight="1" x14ac:dyDescent="0.25">
      <c r="A27" s="25"/>
      <c r="B27" s="25"/>
      <c r="C27" s="25" t="s">
        <v>229</v>
      </c>
      <c r="D27" s="25" t="s">
        <v>230</v>
      </c>
      <c r="E27" s="25" t="s">
        <v>232</v>
      </c>
      <c r="F27" s="25" t="s">
        <v>8</v>
      </c>
      <c r="G27" s="25" t="s">
        <v>9</v>
      </c>
      <c r="H27" s="25" t="s">
        <v>10</v>
      </c>
      <c r="I27" s="25" t="s">
        <v>11</v>
      </c>
      <c r="J27" s="25" t="s">
        <v>12</v>
      </c>
      <c r="K27" s="25" t="s">
        <v>13</v>
      </c>
      <c r="L27" s="25" t="s">
        <v>14</v>
      </c>
      <c r="M27" s="25" t="s">
        <v>15</v>
      </c>
      <c r="N27" s="25" t="s">
        <v>231</v>
      </c>
    </row>
    <row r="28" spans="1:15" ht="20.100000000000001" customHeight="1" x14ac:dyDescent="0.25">
      <c r="A28" s="2" t="s">
        <v>16</v>
      </c>
      <c r="C28" s="3">
        <v>1.1000000000000001</v>
      </c>
      <c r="D28" s="3">
        <v>1.92</v>
      </c>
      <c r="E28" s="3">
        <v>3.62</v>
      </c>
      <c r="F28" s="3">
        <v>5.26</v>
      </c>
      <c r="G28" s="3">
        <v>6.98</v>
      </c>
      <c r="H28" s="3">
        <v>7.89</v>
      </c>
      <c r="I28" s="3">
        <v>7.97</v>
      </c>
      <c r="J28" s="3">
        <v>6.92</v>
      </c>
      <c r="K28" s="3">
        <v>5.12</v>
      </c>
      <c r="L28" s="3">
        <v>3.42</v>
      </c>
      <c r="M28" s="3">
        <v>1.72</v>
      </c>
      <c r="N28" s="3">
        <v>1.1200000000000001</v>
      </c>
    </row>
    <row r="29" spans="1:15" ht="20.100000000000001" customHeight="1" x14ac:dyDescent="0.25">
      <c r="A29" s="2" t="s">
        <v>17</v>
      </c>
      <c r="C29" s="3">
        <v>0.4</v>
      </c>
      <c r="D29" s="3">
        <v>0.41</v>
      </c>
      <c r="E29" s="3">
        <v>0.62</v>
      </c>
      <c r="F29" s="3">
        <v>0.8</v>
      </c>
      <c r="G29" s="3">
        <v>0.94</v>
      </c>
      <c r="H29" s="3">
        <v>1.05</v>
      </c>
      <c r="I29" s="3">
        <v>1.1100000000000001</v>
      </c>
      <c r="J29" s="3">
        <v>1.1100000000000001</v>
      </c>
      <c r="K29" s="3">
        <v>1.06</v>
      </c>
      <c r="L29" s="3">
        <v>0.92</v>
      </c>
      <c r="M29" s="3">
        <v>0.69</v>
      </c>
      <c r="N29" s="3">
        <v>0.43</v>
      </c>
    </row>
    <row r="30" spans="1:15" ht="20.100000000000001" customHeight="1" x14ac:dyDescent="0.25">
      <c r="A30" s="2" t="s">
        <v>27</v>
      </c>
      <c r="C30" s="27">
        <f t="shared" ref="C30:D30" si="0">C28*C29</f>
        <v>0.44000000000000006</v>
      </c>
      <c r="D30" s="27">
        <f t="shared" si="0"/>
        <v>0.7871999999999999</v>
      </c>
      <c r="E30" s="27">
        <f>E28*E29</f>
        <v>2.2444000000000002</v>
      </c>
      <c r="F30" s="27">
        <f t="shared" ref="F30:N30" si="1">F28*F29</f>
        <v>4.2080000000000002</v>
      </c>
      <c r="G30" s="27">
        <f t="shared" si="1"/>
        <v>6.5612000000000004</v>
      </c>
      <c r="H30" s="27">
        <f t="shared" si="1"/>
        <v>8.2844999999999995</v>
      </c>
      <c r="I30" s="27">
        <f t="shared" si="1"/>
        <v>8.8467000000000002</v>
      </c>
      <c r="J30" s="27">
        <f t="shared" si="1"/>
        <v>7.6812000000000005</v>
      </c>
      <c r="K30" s="27">
        <f t="shared" si="1"/>
        <v>5.4272</v>
      </c>
      <c r="L30" s="27">
        <f t="shared" si="1"/>
        <v>3.1463999999999999</v>
      </c>
      <c r="M30" s="27">
        <f t="shared" si="1"/>
        <v>1.1867999999999999</v>
      </c>
      <c r="N30" s="27">
        <f t="shared" si="1"/>
        <v>0.48160000000000003</v>
      </c>
    </row>
    <row r="31" spans="1:15" ht="20.100000000000001" customHeight="1" x14ac:dyDescent="0.25">
      <c r="A31" s="2" t="s">
        <v>26</v>
      </c>
      <c r="C31" s="27">
        <f t="shared" ref="C31:D31" si="2">C30/($C$15/100)</f>
        <v>0.47471439224459361</v>
      </c>
      <c r="D31" s="27">
        <f t="shared" si="2"/>
        <v>0.84930720357941814</v>
      </c>
      <c r="E31" s="27">
        <f>E30/($C$15/100)</f>
        <v>2.4214749589858315</v>
      </c>
      <c r="F31" s="27">
        <f t="shared" ref="F31:N31" si="3">F30/($C$15/100)</f>
        <v>4.5399958240119309</v>
      </c>
      <c r="G31" s="27">
        <f t="shared" si="3"/>
        <v>7.0788547054436988</v>
      </c>
      <c r="H31" s="27">
        <f t="shared" si="3"/>
        <v>8.9381167785234883</v>
      </c>
      <c r="I31" s="27">
        <f t="shared" si="3"/>
        <v>9.5446723042505592</v>
      </c>
      <c r="J31" s="27">
        <f t="shared" si="3"/>
        <v>8.2872186129753906</v>
      </c>
      <c r="K31" s="27">
        <f t="shared" si="3"/>
        <v>5.855386249067859</v>
      </c>
      <c r="L31" s="27">
        <f t="shared" si="3"/>
        <v>3.3946394630872478</v>
      </c>
      <c r="M31" s="27">
        <f t="shared" si="3"/>
        <v>1.2804341834451898</v>
      </c>
      <c r="N31" s="27">
        <f t="shared" si="3"/>
        <v>0.51959648023862781</v>
      </c>
      <c r="O31" s="26"/>
    </row>
    <row r="32" spans="1:15" ht="20.100000000000001" customHeight="1" x14ac:dyDescent="0.25">
      <c r="A32" s="2" t="s">
        <v>25</v>
      </c>
      <c r="C32" s="28">
        <f t="shared" ref="C32:N32" si="4">(C30*($C$13*43560))/(96.3*$C$14)</f>
        <v>3.9805607476635521</v>
      </c>
      <c r="D32" s="28">
        <f t="shared" si="4"/>
        <v>7.1215850467289705</v>
      </c>
      <c r="E32" s="28">
        <f t="shared" si="4"/>
        <v>20.3044785046729</v>
      </c>
      <c r="F32" s="28">
        <f t="shared" si="4"/>
        <v>38.068635514018695</v>
      </c>
      <c r="G32" s="28">
        <f t="shared" si="4"/>
        <v>59.357398130841126</v>
      </c>
      <c r="H32" s="28">
        <f t="shared" si="4"/>
        <v>74.947626168224289</v>
      </c>
      <c r="I32" s="28">
        <f t="shared" si="4"/>
        <v>80.033697196261684</v>
      </c>
      <c r="J32" s="28">
        <f t="shared" si="4"/>
        <v>69.489734579439258</v>
      </c>
      <c r="K32" s="28">
        <f t="shared" si="4"/>
        <v>49.098407476635508</v>
      </c>
      <c r="L32" s="28">
        <f t="shared" si="4"/>
        <v>28.464628037383175</v>
      </c>
      <c r="M32" s="28">
        <f t="shared" si="4"/>
        <v>10.736657943925232</v>
      </c>
      <c r="N32" s="28">
        <f t="shared" si="4"/>
        <v>4.3569046728971967</v>
      </c>
    </row>
    <row r="33" spans="1:14" ht="20.100000000000001" customHeight="1" x14ac:dyDescent="0.25">
      <c r="A33" s="2" t="s">
        <v>227</v>
      </c>
      <c r="C33" s="29" t="s">
        <v>234</v>
      </c>
      <c r="D33" s="29" t="s">
        <v>234</v>
      </c>
      <c r="E33" s="29">
        <f>C20/(E31/31)</f>
        <v>32.261328869045343</v>
      </c>
      <c r="F33" s="29">
        <f>C20/(F31/30)</f>
        <v>16.651997695714471</v>
      </c>
      <c r="G33" s="29">
        <f>C20/(G31/31)</f>
        <v>11.035683489862429</v>
      </c>
      <c r="H33" s="29">
        <f>C20/(H31/30)</f>
        <v>8.4581575597279848</v>
      </c>
      <c r="I33" s="29">
        <f>C20/(I31/31)</f>
        <v>8.1846707262239438</v>
      </c>
      <c r="J33" s="29">
        <f>C20/(J31/30)</f>
        <v>9.1224816830139162</v>
      </c>
      <c r="K33" s="29">
        <f>C20/(K31/30)</f>
        <v>12.911189251099367</v>
      </c>
      <c r="L33" s="29">
        <f>C20/(L31/31)</f>
        <v>23.012753150802624</v>
      </c>
      <c r="M33" s="29">
        <f>C20/(M31/30)</f>
        <v>59.04247244992122</v>
      </c>
      <c r="N33" s="20" t="s">
        <v>234</v>
      </c>
    </row>
    <row r="34" spans="1:14" ht="20.100000000000001" customHeight="1" x14ac:dyDescent="0.25"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20.100000000000001" customHeight="1" x14ac:dyDescent="0.25">
      <c r="A35" s="2" t="s">
        <v>247</v>
      </c>
      <c r="C35" s="30">
        <f>SUM(C31:N31)</f>
        <v>53.184411155853837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20.100000000000001" customHeight="1" x14ac:dyDescent="0.25"/>
    <row r="37" spans="1:14" ht="20.100000000000001" customHeight="1" x14ac:dyDescent="0.25"/>
    <row r="38" spans="1:14" ht="20.100000000000001" customHeight="1" x14ac:dyDescent="0.25">
      <c r="C38" s="2" t="s">
        <v>233</v>
      </c>
    </row>
    <row r="39" spans="1:14" ht="20.100000000000001" customHeight="1" x14ac:dyDescent="0.25"/>
    <row r="40" spans="1:14" ht="20.100000000000001" customHeight="1" x14ac:dyDescent="0.25">
      <c r="C40" s="2" t="s">
        <v>236</v>
      </c>
    </row>
    <row r="41" spans="1:14" ht="20.100000000000001" customHeight="1" x14ac:dyDescent="0.25">
      <c r="C41" s="2" t="s">
        <v>235</v>
      </c>
    </row>
    <row r="42" spans="1:14" ht="20.100000000000001" customHeight="1" x14ac:dyDescent="0.25"/>
    <row r="43" spans="1:14" ht="20.100000000000001" customHeight="1" x14ac:dyDescent="0.25"/>
    <row r="44" spans="1:14" ht="20.100000000000001" customHeight="1" x14ac:dyDescent="0.25"/>
    <row r="45" spans="1:14" ht="20.100000000000001" customHeight="1" x14ac:dyDescent="0.25"/>
    <row r="46" spans="1:14" ht="20.100000000000001" customHeight="1" x14ac:dyDescent="0.25"/>
    <row r="47" spans="1:14" ht="20.100000000000001" customHeight="1" x14ac:dyDescent="0.25"/>
    <row r="48" spans="1:14" ht="20.100000000000001" customHeight="1" x14ac:dyDescent="0.25"/>
    <row r="49" ht="20.100000000000001" customHeight="1" x14ac:dyDescent="0.25"/>
    <row r="50" ht="20.100000000000001" customHeight="1" x14ac:dyDescent="0.25"/>
  </sheetData>
  <sheetProtection algorithmName="SHA-512" hashValue="TrJyvxWQ+xYRcz7ig1LsJExtXzu98jEDY5YgzDsK+eOHmhAbnZu43mUkSTq1rUexMItLaBXtQfvG6iOjuuio8Q==" saltValue="Q8LIzIgTA9pjetSjJoJQU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29" sqref="A29"/>
    </sheetView>
  </sheetViews>
  <sheetFormatPr defaultRowHeight="15" x14ac:dyDescent="0.25"/>
  <cols>
    <col min="1" max="1" width="26.42578125" customWidth="1"/>
    <col min="2" max="22" width="15.7109375" customWidth="1"/>
  </cols>
  <sheetData>
    <row r="1" spans="1:3" ht="20.100000000000001" customHeight="1" x14ac:dyDescent="0.25"/>
    <row r="2" spans="1:3" ht="20.100000000000001" customHeight="1" x14ac:dyDescent="0.25"/>
    <row r="3" spans="1:3" ht="20.100000000000001" customHeight="1" x14ac:dyDescent="0.25"/>
    <row r="4" spans="1:3" ht="20.100000000000001" customHeight="1" x14ac:dyDescent="0.25"/>
    <row r="5" spans="1:3" ht="20.100000000000001" customHeight="1" x14ac:dyDescent="0.25"/>
    <row r="6" spans="1:3" ht="20.100000000000001" customHeight="1" x14ac:dyDescent="0.25"/>
    <row r="7" spans="1:3" ht="20.100000000000001" customHeight="1" x14ac:dyDescent="0.25"/>
    <row r="8" spans="1:3" ht="20.100000000000001" customHeight="1" x14ac:dyDescent="0.25"/>
    <row r="9" spans="1:3" ht="20.100000000000001" customHeight="1" x14ac:dyDescent="0.25"/>
    <row r="10" spans="1:3" ht="20.100000000000001" customHeight="1" x14ac:dyDescent="0.3">
      <c r="A10" s="17" t="s">
        <v>237</v>
      </c>
    </row>
    <row r="11" spans="1:3" ht="20.100000000000001" customHeight="1" x14ac:dyDescent="0.25"/>
    <row r="12" spans="1:3" ht="20.100000000000001" customHeight="1" x14ac:dyDescent="0.25">
      <c r="A12" t="s">
        <v>238</v>
      </c>
      <c r="C12" s="4">
        <f>'Irrigation Scheduling '!C14</f>
        <v>500</v>
      </c>
    </row>
    <row r="13" spans="1:3" ht="20.100000000000001" customHeight="1" x14ac:dyDescent="0.25">
      <c r="A13" t="s">
        <v>239</v>
      </c>
      <c r="C13">
        <v>40</v>
      </c>
    </row>
    <row r="14" spans="1:3" ht="20.100000000000001" customHeight="1" x14ac:dyDescent="0.25">
      <c r="A14" t="s">
        <v>240</v>
      </c>
      <c r="C14">
        <v>40</v>
      </c>
    </row>
    <row r="15" spans="1:3" ht="20.100000000000001" customHeight="1" x14ac:dyDescent="0.25"/>
    <row r="16" spans="1:3" ht="20.100000000000001" customHeight="1" x14ac:dyDescent="0.25">
      <c r="A16" t="s">
        <v>243</v>
      </c>
      <c r="C16" s="1">
        <f>C12*((C13*2.31)+C14)/3960</f>
        <v>16.717171717171716</v>
      </c>
    </row>
    <row r="17" spans="1:3" ht="20.100000000000001" customHeight="1" x14ac:dyDescent="0.25">
      <c r="A17" t="s">
        <v>241</v>
      </c>
      <c r="C17">
        <v>25</v>
      </c>
    </row>
    <row r="18" spans="1:3" ht="20.100000000000001" customHeight="1" x14ac:dyDescent="0.25">
      <c r="A18" t="s">
        <v>242</v>
      </c>
      <c r="C18" s="1">
        <f>((C16/(C17/0.746)*100))</f>
        <v>49.884040404040405</v>
      </c>
    </row>
    <row r="19" spans="1:3" ht="20.100000000000001" customHeight="1" x14ac:dyDescent="0.25"/>
    <row r="20" spans="1:3" ht="20.100000000000001" customHeight="1" x14ac:dyDescent="0.25">
      <c r="A20" t="s">
        <v>244</v>
      </c>
      <c r="C20" s="18">
        <v>0.15</v>
      </c>
    </row>
    <row r="21" spans="1:3" ht="20.100000000000001" customHeight="1" x14ac:dyDescent="0.25">
      <c r="A21" t="s">
        <v>245</v>
      </c>
      <c r="C21" s="18">
        <f>(((325851/C12)/60))*C17*C20</f>
        <v>40.731375</v>
      </c>
    </row>
    <row r="22" spans="1:3" ht="20.100000000000001" customHeight="1" x14ac:dyDescent="0.25">
      <c r="A22" t="s">
        <v>246</v>
      </c>
      <c r="C22" s="19">
        <f>(C21/12)*'Irrigation Scheduling '!C13*'Irrigation Scheduling '!C35</f>
        <v>1805.2284957860552</v>
      </c>
    </row>
    <row r="23" spans="1:3" ht="20.100000000000001" customHeight="1" x14ac:dyDescent="0.25"/>
    <row r="24" spans="1:3" ht="20.100000000000001" customHeight="1" x14ac:dyDescent="0.25">
      <c r="A24" t="s">
        <v>248</v>
      </c>
    </row>
    <row r="25" spans="1:3" ht="20.100000000000001" customHeight="1" x14ac:dyDescent="0.25"/>
    <row r="26" spans="1:3" ht="20.100000000000001" customHeight="1" x14ac:dyDescent="0.25"/>
    <row r="27" spans="1:3" ht="20.100000000000001" customHeight="1" x14ac:dyDescent="0.25"/>
    <row r="28" spans="1:3" ht="20.100000000000001" customHeight="1" x14ac:dyDescent="0.25"/>
    <row r="29" spans="1:3" ht="20.100000000000001" customHeight="1" x14ac:dyDescent="0.25"/>
    <row r="30" spans="1:3" ht="20.100000000000001" customHeight="1" x14ac:dyDescent="0.25"/>
  </sheetData>
  <sheetProtection algorithmName="SHA-512" hashValue="sMO5FQ1zDQDtqC2v28UnlRXP7EGvbuMEF5u6r6DgVIbaCKCVcvWYbPQ/T5giq8AmNY3BPn48FbNoZGDPiJTKag==" saltValue="DzNENREJAk/6cfTQhOh0ig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workbookViewId="0">
      <selection activeCell="D132" sqref="D132"/>
    </sheetView>
  </sheetViews>
  <sheetFormatPr defaultRowHeight="15" x14ac:dyDescent="0.25"/>
  <cols>
    <col min="1" max="6" width="20.7109375" customWidth="1"/>
  </cols>
  <sheetData>
    <row r="1" spans="1:6" ht="25.5" x14ac:dyDescent="0.25">
      <c r="A1" s="5" t="s">
        <v>43</v>
      </c>
      <c r="B1" s="5" t="s">
        <v>226</v>
      </c>
      <c r="C1" s="16" t="s">
        <v>225</v>
      </c>
      <c r="D1" s="5" t="s">
        <v>44</v>
      </c>
      <c r="E1" s="5" t="s">
        <v>45</v>
      </c>
      <c r="F1" s="5" t="s">
        <v>46</v>
      </c>
    </row>
    <row r="2" spans="1:6" ht="25.5" x14ac:dyDescent="0.25">
      <c r="A2" s="5" t="s">
        <v>47</v>
      </c>
      <c r="B2" s="5"/>
      <c r="C2" s="6"/>
      <c r="D2" s="5" t="s">
        <v>48</v>
      </c>
      <c r="E2" s="5" t="s">
        <v>49</v>
      </c>
      <c r="F2" s="5" t="s">
        <v>46</v>
      </c>
    </row>
    <row r="3" spans="1:6" ht="38.25" x14ac:dyDescent="0.25">
      <c r="A3" s="7" t="s">
        <v>50</v>
      </c>
      <c r="B3" s="7"/>
      <c r="C3" s="5">
        <v>0.7</v>
      </c>
      <c r="D3" s="5">
        <v>1.05</v>
      </c>
      <c r="E3" s="5">
        <v>0.95</v>
      </c>
      <c r="F3" s="8"/>
    </row>
    <row r="4" spans="1:6" x14ac:dyDescent="0.25">
      <c r="A4" s="9" t="s">
        <v>51</v>
      </c>
      <c r="B4" s="9"/>
      <c r="C4" s="8"/>
      <c r="D4" s="10">
        <v>1.05</v>
      </c>
      <c r="E4" s="10">
        <v>0.95</v>
      </c>
      <c r="F4" s="10">
        <v>0.3</v>
      </c>
    </row>
    <row r="5" spans="1:6" ht="25.5" x14ac:dyDescent="0.25">
      <c r="A5" s="9" t="s">
        <v>52</v>
      </c>
      <c r="B5" s="9"/>
      <c r="C5" s="8"/>
      <c r="D5" s="10">
        <v>1.05</v>
      </c>
      <c r="E5" s="10">
        <v>0.95</v>
      </c>
      <c r="F5" s="10">
        <v>0.4</v>
      </c>
    </row>
    <row r="6" spans="1:6" x14ac:dyDescent="0.25">
      <c r="A6" s="9" t="s">
        <v>53</v>
      </c>
      <c r="B6" s="9"/>
      <c r="C6" s="8"/>
      <c r="D6" s="10">
        <v>1.05</v>
      </c>
      <c r="E6" s="10">
        <v>0.95</v>
      </c>
      <c r="F6" s="10">
        <v>0.4</v>
      </c>
    </row>
    <row r="7" spans="1:6" x14ac:dyDescent="0.25">
      <c r="A7" s="9" t="s">
        <v>54</v>
      </c>
      <c r="B7" s="9"/>
      <c r="C7" s="8"/>
      <c r="D7" s="10">
        <v>1.05</v>
      </c>
      <c r="E7" s="10">
        <v>0.95</v>
      </c>
      <c r="F7" s="10">
        <v>0.3</v>
      </c>
    </row>
    <row r="8" spans="1:6" ht="25.5" x14ac:dyDescent="0.25">
      <c r="A8" s="9" t="s">
        <v>55</v>
      </c>
      <c r="B8" s="9"/>
      <c r="C8" s="8"/>
      <c r="D8" s="10">
        <v>1.05</v>
      </c>
      <c r="E8" s="10">
        <v>0.95</v>
      </c>
      <c r="F8" s="10">
        <v>0.4</v>
      </c>
    </row>
    <row r="9" spans="1:6" x14ac:dyDescent="0.25">
      <c r="A9" s="9" t="s">
        <v>56</v>
      </c>
      <c r="B9" s="9"/>
      <c r="C9" s="8"/>
      <c r="D9" s="10">
        <v>1.05</v>
      </c>
      <c r="E9" s="10">
        <v>1</v>
      </c>
      <c r="F9" s="10">
        <v>0.6</v>
      </c>
    </row>
    <row r="10" spans="1:6" x14ac:dyDescent="0.25">
      <c r="A10" s="9" t="s">
        <v>57</v>
      </c>
      <c r="B10" s="9"/>
      <c r="C10" s="8"/>
      <c r="D10" s="10">
        <v>1</v>
      </c>
      <c r="E10" s="10">
        <v>0.7</v>
      </c>
      <c r="F10" s="10">
        <v>0.3</v>
      </c>
    </row>
    <row r="11" spans="1:6" x14ac:dyDescent="0.25">
      <c r="A11" s="9" t="s">
        <v>58</v>
      </c>
      <c r="B11" s="9"/>
      <c r="C11" s="8"/>
      <c r="D11" s="10">
        <v>1</v>
      </c>
      <c r="E11" s="10">
        <v>0.95</v>
      </c>
      <c r="F11" s="10">
        <v>0.3</v>
      </c>
    </row>
    <row r="12" spans="1:6" x14ac:dyDescent="0.25">
      <c r="A12" s="9" t="s">
        <v>59</v>
      </c>
      <c r="B12" s="9"/>
      <c r="C12" s="8"/>
      <c r="D12" s="8"/>
      <c r="E12" s="8"/>
      <c r="F12" s="8"/>
    </row>
    <row r="13" spans="1:6" x14ac:dyDescent="0.25">
      <c r="A13" s="8"/>
      <c r="B13" s="9" t="s">
        <v>60</v>
      </c>
      <c r="C13" s="8"/>
      <c r="D13" s="10">
        <v>1.05</v>
      </c>
      <c r="E13" s="10">
        <v>0.75</v>
      </c>
      <c r="F13" s="10">
        <v>0.4</v>
      </c>
    </row>
    <row r="14" spans="1:6" x14ac:dyDescent="0.25">
      <c r="A14" s="8"/>
      <c r="B14" s="9" t="s">
        <v>61</v>
      </c>
      <c r="C14" s="8"/>
      <c r="D14" s="10">
        <v>1</v>
      </c>
      <c r="E14" s="10">
        <v>1</v>
      </c>
      <c r="F14" s="10">
        <v>0.3</v>
      </c>
    </row>
    <row r="15" spans="1:6" x14ac:dyDescent="0.25">
      <c r="A15" s="8"/>
      <c r="B15" s="9" t="s">
        <v>62</v>
      </c>
      <c r="C15" s="8"/>
      <c r="D15" s="10">
        <v>1.05</v>
      </c>
      <c r="E15" s="10">
        <v>0.8</v>
      </c>
      <c r="F15" s="10">
        <v>0.5</v>
      </c>
    </row>
    <row r="16" spans="1:6" x14ac:dyDescent="0.25">
      <c r="A16" s="9" t="s">
        <v>63</v>
      </c>
      <c r="B16" s="9"/>
      <c r="C16" s="8"/>
      <c r="D16" s="10">
        <v>1</v>
      </c>
      <c r="E16" s="10">
        <v>0.95</v>
      </c>
      <c r="F16" s="10">
        <v>0.3</v>
      </c>
    </row>
    <row r="17" spans="1:6" x14ac:dyDescent="0.25">
      <c r="A17" s="9" t="s">
        <v>64</v>
      </c>
      <c r="B17" s="9"/>
      <c r="C17" s="8"/>
      <c r="D17" s="10">
        <v>0.9</v>
      </c>
      <c r="E17" s="10">
        <v>0.85</v>
      </c>
      <c r="F17" s="10">
        <v>0.3</v>
      </c>
    </row>
    <row r="18" spans="1:6" ht="89.25" x14ac:dyDescent="0.25">
      <c r="A18" s="7" t="s">
        <v>65</v>
      </c>
      <c r="B18" s="7"/>
      <c r="C18" s="5">
        <v>0.6</v>
      </c>
      <c r="D18" s="5">
        <v>1.1499999999999999</v>
      </c>
      <c r="E18" s="5">
        <v>0.8</v>
      </c>
      <c r="F18" s="8"/>
    </row>
    <row r="19" spans="1:6" x14ac:dyDescent="0.25">
      <c r="A19" s="9" t="s">
        <v>66</v>
      </c>
      <c r="B19" s="9"/>
      <c r="C19" s="8"/>
      <c r="D19" s="10">
        <v>1.05</v>
      </c>
      <c r="E19" s="10">
        <v>0.9</v>
      </c>
      <c r="F19" s="10">
        <v>0.8</v>
      </c>
    </row>
    <row r="20" spans="1:6" ht="38.25" x14ac:dyDescent="0.25">
      <c r="A20" s="9" t="s">
        <v>67</v>
      </c>
      <c r="B20" s="9"/>
      <c r="C20" s="8"/>
      <c r="D20" s="10">
        <v>1.052</v>
      </c>
      <c r="E20" s="10">
        <v>0.9</v>
      </c>
      <c r="F20" s="10">
        <v>0.7</v>
      </c>
    </row>
    <row r="21" spans="1:6" x14ac:dyDescent="0.25">
      <c r="A21" s="9" t="s">
        <v>68</v>
      </c>
      <c r="B21" s="9"/>
      <c r="C21" s="8"/>
      <c r="D21" s="10">
        <v>1.1519999999999999</v>
      </c>
      <c r="E21" s="10" t="s">
        <v>69</v>
      </c>
      <c r="F21" s="10">
        <v>0.6</v>
      </c>
    </row>
    <row r="22" spans="1:6" ht="102" x14ac:dyDescent="0.25">
      <c r="A22" s="7" t="s">
        <v>70</v>
      </c>
      <c r="B22" s="7"/>
      <c r="C22" s="5">
        <v>0.5</v>
      </c>
      <c r="D22" s="5">
        <v>1</v>
      </c>
      <c r="E22" s="5">
        <v>0.8</v>
      </c>
      <c r="F22" s="8"/>
    </row>
    <row r="23" spans="1:6" ht="25.5" x14ac:dyDescent="0.25">
      <c r="A23" s="9" t="s">
        <v>71</v>
      </c>
      <c r="B23" s="9"/>
      <c r="C23" s="10">
        <v>0.5</v>
      </c>
      <c r="D23" s="10">
        <v>0.85</v>
      </c>
      <c r="E23" s="10">
        <v>0.6</v>
      </c>
      <c r="F23" s="10">
        <v>0.3</v>
      </c>
    </row>
    <row r="24" spans="1:6" ht="25.5" x14ac:dyDescent="0.25">
      <c r="A24" s="9" t="s">
        <v>72</v>
      </c>
      <c r="B24" s="9"/>
      <c r="C24" s="8"/>
      <c r="D24" s="8"/>
      <c r="E24" s="8"/>
      <c r="F24" s="8"/>
    </row>
    <row r="25" spans="1:6" ht="25.5" x14ac:dyDescent="0.25">
      <c r="A25" s="8"/>
      <c r="B25" s="9" t="s">
        <v>73</v>
      </c>
      <c r="C25" s="10">
        <v>0.6</v>
      </c>
      <c r="D25" s="10">
        <v>1.002</v>
      </c>
      <c r="E25" s="10">
        <v>0.75</v>
      </c>
      <c r="F25" s="10">
        <v>0.3</v>
      </c>
    </row>
    <row r="26" spans="1:6" ht="25.5" x14ac:dyDescent="0.25">
      <c r="A26" s="8"/>
      <c r="B26" s="9" t="s">
        <v>74</v>
      </c>
      <c r="C26" s="10">
        <v>0.5</v>
      </c>
      <c r="D26" s="10">
        <v>1</v>
      </c>
      <c r="E26" s="10">
        <v>0.9</v>
      </c>
      <c r="F26" s="10">
        <v>0.3</v>
      </c>
    </row>
    <row r="27" spans="1:6" ht="38.25" x14ac:dyDescent="0.25">
      <c r="A27" s="9" t="s">
        <v>75</v>
      </c>
      <c r="B27" s="9"/>
      <c r="C27" s="8"/>
      <c r="D27" s="10">
        <v>1</v>
      </c>
      <c r="E27" s="10">
        <v>0.8</v>
      </c>
      <c r="F27" s="10">
        <v>0.4</v>
      </c>
    </row>
    <row r="28" spans="1:6" ht="25.5" x14ac:dyDescent="0.25">
      <c r="A28" s="9" t="s">
        <v>76</v>
      </c>
      <c r="B28" s="9"/>
      <c r="C28" s="8"/>
      <c r="D28" s="10">
        <v>0.95</v>
      </c>
      <c r="E28" s="10">
        <v>0.75</v>
      </c>
      <c r="F28" s="10">
        <v>0.3</v>
      </c>
    </row>
    <row r="29" spans="1:6" ht="25.5" x14ac:dyDescent="0.25">
      <c r="A29" s="9" t="s">
        <v>77</v>
      </c>
      <c r="B29" s="9"/>
      <c r="C29" s="8"/>
      <c r="D29" s="10">
        <v>1.05</v>
      </c>
      <c r="E29" s="10">
        <v>0.75</v>
      </c>
      <c r="F29" s="10">
        <v>0.4</v>
      </c>
    </row>
    <row r="30" spans="1:6" ht="25.5" x14ac:dyDescent="0.25">
      <c r="A30" s="9" t="s">
        <v>78</v>
      </c>
      <c r="B30" s="9"/>
      <c r="C30" s="10">
        <v>0.4</v>
      </c>
      <c r="D30" s="10">
        <v>1</v>
      </c>
      <c r="E30" s="10">
        <v>0.75</v>
      </c>
      <c r="F30" s="10">
        <v>0.4</v>
      </c>
    </row>
    <row r="31" spans="1:6" ht="38.25" x14ac:dyDescent="0.25">
      <c r="A31" s="7" t="s">
        <v>79</v>
      </c>
      <c r="B31" s="7"/>
      <c r="C31" s="5">
        <v>0.5</v>
      </c>
      <c r="D31" s="5">
        <v>1.1000000000000001</v>
      </c>
      <c r="E31" s="5">
        <v>0.95</v>
      </c>
      <c r="F31" s="8"/>
    </row>
    <row r="32" spans="1:6" ht="25.5" x14ac:dyDescent="0.25">
      <c r="A32" s="9" t="s">
        <v>80</v>
      </c>
      <c r="B32" s="9"/>
      <c r="C32" s="8"/>
      <c r="D32" s="10">
        <v>1.05</v>
      </c>
      <c r="E32" s="10">
        <v>0.95</v>
      </c>
      <c r="F32" s="10">
        <v>0.4</v>
      </c>
    </row>
    <row r="33" spans="1:6" x14ac:dyDescent="0.25">
      <c r="A33" s="9" t="s">
        <v>81</v>
      </c>
      <c r="B33" s="9"/>
      <c r="C33" s="8"/>
      <c r="D33" s="8"/>
      <c r="E33" s="8"/>
      <c r="F33" s="8"/>
    </row>
    <row r="34" spans="1:6" x14ac:dyDescent="0.25">
      <c r="A34" s="8"/>
      <c r="B34" s="9" t="s">
        <v>82</v>
      </c>
      <c r="C34" s="10" t="s">
        <v>83</v>
      </c>
      <c r="D34" s="10">
        <v>0.80300000000000005</v>
      </c>
      <c r="E34" s="10">
        <v>0.3</v>
      </c>
      <c r="F34" s="10">
        <v>1</v>
      </c>
    </row>
    <row r="35" spans="1:6" x14ac:dyDescent="0.25">
      <c r="A35" s="8"/>
      <c r="B35" s="9" t="s">
        <v>84</v>
      </c>
      <c r="C35" s="10" t="s">
        <v>83</v>
      </c>
      <c r="D35" s="10">
        <v>1.1000000000000001</v>
      </c>
      <c r="E35" s="10">
        <v>0.5</v>
      </c>
      <c r="F35" s="10">
        <v>1.5</v>
      </c>
    </row>
    <row r="36" spans="1:6" x14ac:dyDescent="0.25">
      <c r="A36" s="9" t="s">
        <v>85</v>
      </c>
      <c r="B36" s="9"/>
      <c r="C36" s="10">
        <v>0.5</v>
      </c>
      <c r="D36" s="10">
        <v>1.05</v>
      </c>
      <c r="E36" s="10">
        <v>0.95</v>
      </c>
      <c r="F36" s="10">
        <v>0.4</v>
      </c>
    </row>
    <row r="37" spans="1:6" x14ac:dyDescent="0.25">
      <c r="A37" s="9" t="s">
        <v>86</v>
      </c>
      <c r="B37" s="9"/>
      <c r="C37" s="8"/>
      <c r="D37" s="10">
        <v>1.1499999999999999</v>
      </c>
      <c r="E37" s="10">
        <v>0.754</v>
      </c>
      <c r="F37" s="10">
        <v>0.6</v>
      </c>
    </row>
    <row r="38" spans="1:6" ht="25.5" x14ac:dyDescent="0.25">
      <c r="A38" s="9" t="s">
        <v>87</v>
      </c>
      <c r="B38" s="9"/>
      <c r="C38" s="8"/>
      <c r="D38" s="10">
        <v>1.1499999999999999</v>
      </c>
      <c r="E38" s="10">
        <v>0.65</v>
      </c>
      <c r="F38" s="10">
        <v>0.4</v>
      </c>
    </row>
    <row r="39" spans="1:6" ht="51" x14ac:dyDescent="0.25">
      <c r="A39" s="9" t="s">
        <v>88</v>
      </c>
      <c r="B39" s="9"/>
      <c r="C39" s="8"/>
      <c r="D39" s="10">
        <v>1.1000000000000001</v>
      </c>
      <c r="E39" s="10">
        <v>0.95</v>
      </c>
      <c r="F39" s="10">
        <v>0.6</v>
      </c>
    </row>
    <row r="40" spans="1:6" ht="25.5" x14ac:dyDescent="0.25">
      <c r="A40" s="9" t="s">
        <v>89</v>
      </c>
      <c r="B40" s="9"/>
      <c r="C40" s="10">
        <v>0.35</v>
      </c>
      <c r="D40" s="10">
        <v>1.2</v>
      </c>
      <c r="E40" s="10">
        <v>0.70499999999999996</v>
      </c>
      <c r="F40" s="10">
        <v>0.5</v>
      </c>
    </row>
    <row r="41" spans="1:6" ht="63.75" x14ac:dyDescent="0.25">
      <c r="A41" s="7" t="s">
        <v>90</v>
      </c>
      <c r="B41" s="7"/>
      <c r="C41" s="5">
        <v>0.4</v>
      </c>
      <c r="D41" s="5">
        <v>1.1499999999999999</v>
      </c>
      <c r="E41" s="5">
        <v>0.55000000000000004</v>
      </c>
      <c r="F41" s="8"/>
    </row>
    <row r="42" spans="1:6" ht="25.5" x14ac:dyDescent="0.25">
      <c r="A42" s="9" t="s">
        <v>91</v>
      </c>
      <c r="B42" s="9"/>
      <c r="C42" s="10">
        <v>0.5</v>
      </c>
      <c r="D42" s="10">
        <v>1.052</v>
      </c>
      <c r="E42" s="10">
        <v>0.9</v>
      </c>
      <c r="F42" s="10">
        <v>0.4</v>
      </c>
    </row>
    <row r="43" spans="1:6" ht="38.25" x14ac:dyDescent="0.25">
      <c r="A43" s="9" t="s">
        <v>92</v>
      </c>
      <c r="B43" s="9"/>
      <c r="C43" s="10">
        <v>0.4</v>
      </c>
      <c r="D43" s="10">
        <v>1.1519999999999999</v>
      </c>
      <c r="E43" s="10">
        <v>0.35</v>
      </c>
      <c r="F43" s="10">
        <v>0.4</v>
      </c>
    </row>
    <row r="44" spans="1:6" ht="25.5" x14ac:dyDescent="0.25">
      <c r="A44" s="9" t="s">
        <v>93</v>
      </c>
      <c r="B44" s="9"/>
      <c r="C44" s="8"/>
      <c r="D44" s="10">
        <v>1</v>
      </c>
      <c r="E44" s="10">
        <v>0.35</v>
      </c>
      <c r="F44" s="10">
        <v>0.4</v>
      </c>
    </row>
    <row r="45" spans="1:6" ht="38.25" x14ac:dyDescent="0.25">
      <c r="A45" s="9" t="s">
        <v>94</v>
      </c>
      <c r="B45" s="9"/>
      <c r="C45" s="8"/>
      <c r="D45" s="8"/>
      <c r="E45" s="8"/>
      <c r="F45" s="8"/>
    </row>
    <row r="46" spans="1:6" x14ac:dyDescent="0.25">
      <c r="A46" s="8"/>
      <c r="B46" s="9" t="s">
        <v>95</v>
      </c>
      <c r="C46" s="10">
        <v>0.5</v>
      </c>
      <c r="D46" s="10">
        <v>1.1519999999999999</v>
      </c>
      <c r="E46" s="10">
        <v>1.1000000000000001</v>
      </c>
      <c r="F46" s="10">
        <v>0.8</v>
      </c>
    </row>
    <row r="47" spans="1:6" ht="25.5" x14ac:dyDescent="0.25">
      <c r="A47" s="8"/>
      <c r="B47" s="9" t="s">
        <v>96</v>
      </c>
      <c r="C47" s="10">
        <v>0.5</v>
      </c>
      <c r="D47" s="10">
        <v>1.1519999999999999</v>
      </c>
      <c r="E47" s="10">
        <v>0.3</v>
      </c>
      <c r="F47" s="10">
        <v>0.8</v>
      </c>
    </row>
    <row r="48" spans="1:6" x14ac:dyDescent="0.25">
      <c r="A48" s="9" t="s">
        <v>97</v>
      </c>
      <c r="B48" s="9"/>
      <c r="C48" s="10">
        <v>0.4</v>
      </c>
      <c r="D48" s="10">
        <v>1.1499999999999999</v>
      </c>
      <c r="E48" s="10">
        <v>0.35</v>
      </c>
      <c r="F48" s="10">
        <v>0.8</v>
      </c>
    </row>
    <row r="49" spans="1:6" ht="38.25" x14ac:dyDescent="0.25">
      <c r="A49" s="9" t="s">
        <v>98</v>
      </c>
      <c r="B49" s="9"/>
      <c r="C49" s="8"/>
      <c r="D49" s="10">
        <v>1.05</v>
      </c>
      <c r="E49" s="10" t="s">
        <v>99</v>
      </c>
      <c r="F49" s="10">
        <v>0.4</v>
      </c>
    </row>
    <row r="50" spans="1:6" ht="25.5" x14ac:dyDescent="0.25">
      <c r="A50" s="9" t="s">
        <v>100</v>
      </c>
      <c r="B50" s="9"/>
      <c r="C50" s="8"/>
      <c r="D50" s="10">
        <v>1.1499999999999999</v>
      </c>
      <c r="E50" s="10">
        <v>0.6</v>
      </c>
      <c r="F50" s="10">
        <v>0.4</v>
      </c>
    </row>
    <row r="51" spans="1:6" x14ac:dyDescent="0.25">
      <c r="A51" s="9" t="s">
        <v>101</v>
      </c>
      <c r="B51" s="9"/>
      <c r="C51" s="8"/>
      <c r="D51" s="10">
        <v>1.1000000000000001</v>
      </c>
      <c r="E51" s="10">
        <v>0.3</v>
      </c>
      <c r="F51" s="10">
        <v>0.5</v>
      </c>
    </row>
    <row r="52" spans="1:6" x14ac:dyDescent="0.25">
      <c r="A52" s="9" t="s">
        <v>102</v>
      </c>
      <c r="B52" s="9"/>
      <c r="C52" s="8"/>
      <c r="D52" s="8"/>
      <c r="E52" s="8"/>
      <c r="F52" s="8"/>
    </row>
    <row r="53" spans="1:6" x14ac:dyDescent="0.25">
      <c r="A53" s="8"/>
      <c r="B53" s="9" t="s">
        <v>95</v>
      </c>
      <c r="C53" s="10">
        <v>0.5</v>
      </c>
      <c r="D53" s="10">
        <v>1.1519999999999999</v>
      </c>
      <c r="E53" s="10">
        <v>1.1000000000000001</v>
      </c>
      <c r="F53" s="10">
        <v>0.5</v>
      </c>
    </row>
    <row r="54" spans="1:6" ht="25.5" x14ac:dyDescent="0.25">
      <c r="A54" s="8"/>
      <c r="B54" s="9" t="s">
        <v>96</v>
      </c>
      <c r="C54" s="8"/>
      <c r="D54" s="10">
        <v>1.1499999999999999</v>
      </c>
      <c r="E54" s="10">
        <v>0.3</v>
      </c>
      <c r="F54" s="10">
        <v>0.5</v>
      </c>
    </row>
    <row r="55" spans="1:6" ht="25.5" x14ac:dyDescent="0.25">
      <c r="A55" s="9" t="s">
        <v>103</v>
      </c>
      <c r="B55" s="9"/>
      <c r="C55" s="8"/>
      <c r="D55" s="10">
        <v>1.1499999999999999</v>
      </c>
      <c r="E55" s="10">
        <v>0.5</v>
      </c>
      <c r="F55" s="10" t="s">
        <v>104</v>
      </c>
    </row>
    <row r="56" spans="1:6" ht="153" x14ac:dyDescent="0.25">
      <c r="A56" s="7" t="s">
        <v>105</v>
      </c>
      <c r="B56" s="7"/>
      <c r="C56" s="5">
        <v>0.5</v>
      </c>
      <c r="D56" s="5">
        <v>1</v>
      </c>
      <c r="E56" s="5">
        <v>0.8</v>
      </c>
      <c r="F56" s="8"/>
    </row>
    <row r="57" spans="1:6" ht="25.5" x14ac:dyDescent="0.25">
      <c r="A57" s="9" t="s">
        <v>106</v>
      </c>
      <c r="B57" s="9"/>
      <c r="C57" s="10">
        <v>0.5</v>
      </c>
      <c r="D57" s="10">
        <v>1</v>
      </c>
      <c r="E57" s="10">
        <v>0.95</v>
      </c>
      <c r="F57" s="10">
        <v>0.7</v>
      </c>
    </row>
    <row r="58" spans="1:6" ht="25.5" x14ac:dyDescent="0.25">
      <c r="A58" s="9" t="s">
        <v>107</v>
      </c>
      <c r="B58" s="9"/>
      <c r="C58" s="10">
        <v>0.5</v>
      </c>
      <c r="D58" s="10">
        <v>0.95699999999999996</v>
      </c>
      <c r="E58" s="10">
        <v>0.3</v>
      </c>
      <c r="F58" s="10" t="s">
        <v>108</v>
      </c>
    </row>
    <row r="59" spans="1:6" x14ac:dyDescent="0.25">
      <c r="A59" s="9" t="s">
        <v>109</v>
      </c>
      <c r="B59" s="9"/>
      <c r="C59" s="10">
        <v>0.6</v>
      </c>
      <c r="D59" s="10">
        <v>1.1499999999999999</v>
      </c>
      <c r="E59" s="10">
        <v>1.1000000000000001</v>
      </c>
      <c r="F59" s="10" t="s">
        <v>110</v>
      </c>
    </row>
    <row r="60" spans="1:6" ht="25.5" x14ac:dyDescent="0.25">
      <c r="A60" s="9" t="s">
        <v>111</v>
      </c>
      <c r="B60" s="9"/>
      <c r="C60" s="10">
        <v>0.4</v>
      </c>
      <c r="D60" s="10">
        <v>0.85</v>
      </c>
      <c r="E60" s="10">
        <v>0.75</v>
      </c>
      <c r="F60" s="10">
        <v>0.2</v>
      </c>
    </row>
    <row r="61" spans="1:6" ht="25.5" x14ac:dyDescent="0.25">
      <c r="A61" s="7" t="s">
        <v>112</v>
      </c>
      <c r="B61" s="7"/>
      <c r="C61" s="5">
        <v>0.35</v>
      </c>
      <c r="D61" s="8"/>
      <c r="E61" s="8"/>
      <c r="F61" s="8"/>
    </row>
    <row r="62" spans="1:6" x14ac:dyDescent="0.25">
      <c r="A62" s="9" t="s">
        <v>113</v>
      </c>
      <c r="B62" s="9"/>
      <c r="C62" s="8"/>
      <c r="D62" s="10" t="s">
        <v>114</v>
      </c>
      <c r="E62" s="10" t="s">
        <v>115</v>
      </c>
      <c r="F62" s="10" t="s">
        <v>116</v>
      </c>
    </row>
    <row r="63" spans="1:6" x14ac:dyDescent="0.25">
      <c r="A63" s="9" t="s">
        <v>117</v>
      </c>
      <c r="B63" s="9"/>
      <c r="C63" s="8"/>
      <c r="D63" s="10">
        <v>1.1000000000000001</v>
      </c>
      <c r="E63" s="10">
        <v>0.25</v>
      </c>
      <c r="F63" s="10">
        <v>1.2</v>
      </c>
    </row>
    <row r="64" spans="1:6" x14ac:dyDescent="0.25">
      <c r="A64" s="9" t="s">
        <v>118</v>
      </c>
      <c r="B64" s="9"/>
      <c r="C64" s="8"/>
      <c r="D64" s="10" t="s">
        <v>119</v>
      </c>
      <c r="E64" s="10" t="s">
        <v>119</v>
      </c>
      <c r="F64" s="10">
        <v>1.5</v>
      </c>
    </row>
    <row r="65" spans="1:6" ht="25.5" x14ac:dyDescent="0.25">
      <c r="A65" s="7" t="s">
        <v>120</v>
      </c>
      <c r="B65" s="7"/>
      <c r="C65" s="5">
        <v>0.35</v>
      </c>
      <c r="D65" s="5">
        <v>1.1499999999999999</v>
      </c>
      <c r="E65" s="5">
        <v>0.35</v>
      </c>
      <c r="F65" s="8"/>
    </row>
    <row r="66" spans="1:6" ht="38.25" x14ac:dyDescent="0.25">
      <c r="A66" s="9" t="s">
        <v>121</v>
      </c>
      <c r="B66" s="9"/>
      <c r="C66" s="8"/>
      <c r="D66" s="10">
        <v>1.1499999999999999</v>
      </c>
      <c r="E66" s="10">
        <v>0.55000000000000004</v>
      </c>
      <c r="F66" s="10">
        <v>0.3</v>
      </c>
    </row>
    <row r="67" spans="1:6" ht="25.5" x14ac:dyDescent="0.25">
      <c r="A67" s="9" t="s">
        <v>122</v>
      </c>
      <c r="B67" s="9"/>
      <c r="C67" s="8"/>
      <c r="D67" s="10" t="s">
        <v>123</v>
      </c>
      <c r="E67" s="10">
        <v>0.35</v>
      </c>
      <c r="F67" s="10">
        <v>0.6</v>
      </c>
    </row>
    <row r="68" spans="1:6" x14ac:dyDescent="0.25">
      <c r="A68" s="9" t="s">
        <v>124</v>
      </c>
      <c r="B68" s="9"/>
      <c r="C68" s="8"/>
      <c r="D68" s="10" t="s">
        <v>123</v>
      </c>
      <c r="E68" s="10">
        <v>0.25</v>
      </c>
      <c r="F68" s="10">
        <v>0.8</v>
      </c>
    </row>
    <row r="69" spans="1:6" x14ac:dyDescent="0.25">
      <c r="A69" s="9" t="s">
        <v>125</v>
      </c>
      <c r="B69" s="9"/>
      <c r="C69" s="8"/>
      <c r="D69" s="10">
        <v>1.1000000000000001</v>
      </c>
      <c r="E69" s="10">
        <v>0.25</v>
      </c>
      <c r="F69" s="10">
        <v>1</v>
      </c>
    </row>
    <row r="70" spans="1:6" x14ac:dyDescent="0.25">
      <c r="A70" s="9" t="s">
        <v>126</v>
      </c>
      <c r="B70" s="9"/>
      <c r="C70" s="8"/>
      <c r="D70" s="10" t="s">
        <v>123</v>
      </c>
      <c r="E70" s="10">
        <v>0.35</v>
      </c>
      <c r="F70" s="10">
        <v>2</v>
      </c>
    </row>
    <row r="71" spans="1:6" ht="25.5" x14ac:dyDescent="0.25">
      <c r="A71" s="7" t="s">
        <v>127</v>
      </c>
      <c r="B71" s="7"/>
      <c r="C71" s="5">
        <v>0.3</v>
      </c>
      <c r="D71" s="5">
        <v>1.1499999999999999</v>
      </c>
      <c r="E71" s="5">
        <v>0.4</v>
      </c>
      <c r="F71" s="8"/>
    </row>
    <row r="72" spans="1:6" x14ac:dyDescent="0.25">
      <c r="A72" s="9" t="s">
        <v>128</v>
      </c>
      <c r="B72" s="9"/>
      <c r="C72" s="8"/>
      <c r="D72" s="10">
        <v>1.1499999999999999</v>
      </c>
      <c r="E72" s="10">
        <v>0.25</v>
      </c>
      <c r="F72" s="10">
        <v>1</v>
      </c>
    </row>
    <row r="73" spans="1:6" x14ac:dyDescent="0.25">
      <c r="A73" s="9" t="s">
        <v>129</v>
      </c>
      <c r="B73" s="9"/>
      <c r="C73" s="8"/>
      <c r="D73" s="10">
        <v>1.1499999999999999</v>
      </c>
      <c r="E73" s="10">
        <v>0.25</v>
      </c>
      <c r="F73" s="10">
        <v>1</v>
      </c>
    </row>
    <row r="74" spans="1:6" ht="25.5" x14ac:dyDescent="0.25">
      <c r="A74" s="9" t="s">
        <v>130</v>
      </c>
      <c r="B74" s="9"/>
      <c r="C74" s="8"/>
      <c r="D74" s="10">
        <v>1.1499999999999999</v>
      </c>
      <c r="E74" s="10" t="s">
        <v>131</v>
      </c>
      <c r="F74" s="10">
        <v>1</v>
      </c>
    </row>
    <row r="75" spans="1:6" ht="25.5" x14ac:dyDescent="0.25">
      <c r="A75" s="9" t="s">
        <v>132</v>
      </c>
      <c r="B75" s="9"/>
      <c r="C75" s="8"/>
      <c r="D75" s="8"/>
      <c r="E75" s="8"/>
      <c r="F75" s="8"/>
    </row>
    <row r="76" spans="1:6" ht="38.25" x14ac:dyDescent="0.25">
      <c r="A76" s="8"/>
      <c r="B76" s="9" t="s">
        <v>133</v>
      </c>
      <c r="C76" s="10">
        <v>0.4</v>
      </c>
      <c r="D76" s="10">
        <v>1.1499999999999999</v>
      </c>
      <c r="E76" s="10" t="s">
        <v>131</v>
      </c>
      <c r="F76" s="10">
        <v>1</v>
      </c>
    </row>
    <row r="77" spans="1:6" ht="38.25" x14ac:dyDescent="0.25">
      <c r="A77" s="8"/>
      <c r="B77" s="9" t="s">
        <v>134</v>
      </c>
      <c r="C77" s="10">
        <v>0.7</v>
      </c>
      <c r="D77" s="10">
        <v>1.1499999999999999</v>
      </c>
      <c r="E77" s="10" t="s">
        <v>131</v>
      </c>
      <c r="F77" s="8"/>
    </row>
    <row r="78" spans="1:6" ht="51" x14ac:dyDescent="0.25">
      <c r="A78" s="9" t="s">
        <v>135</v>
      </c>
      <c r="B78" s="9"/>
      <c r="C78" s="8"/>
      <c r="D78" s="10">
        <v>1.2</v>
      </c>
      <c r="E78" s="10" t="s">
        <v>136</v>
      </c>
      <c r="F78" s="10">
        <v>2</v>
      </c>
    </row>
    <row r="79" spans="1:6" ht="51" x14ac:dyDescent="0.25">
      <c r="A79" s="9" t="s">
        <v>137</v>
      </c>
      <c r="B79" s="9"/>
      <c r="C79" s="8"/>
      <c r="D79" s="10">
        <v>1.1499999999999999</v>
      </c>
      <c r="E79" s="10">
        <v>1.0511999999999999</v>
      </c>
      <c r="F79" s="10">
        <v>1.5</v>
      </c>
    </row>
    <row r="80" spans="1:6" x14ac:dyDescent="0.25">
      <c r="A80" s="9" t="s">
        <v>138</v>
      </c>
      <c r="B80" s="9"/>
      <c r="C80" s="8"/>
      <c r="D80" s="10">
        <v>1</v>
      </c>
      <c r="E80" s="10">
        <v>0.3</v>
      </c>
      <c r="F80" s="10">
        <v>1.5</v>
      </c>
    </row>
    <row r="81" spans="1:6" x14ac:dyDescent="0.25">
      <c r="A81" s="9" t="s">
        <v>139</v>
      </c>
      <c r="B81" s="9"/>
      <c r="C81" s="8"/>
      <c r="D81" s="8"/>
      <c r="E81" s="8"/>
      <c r="F81" s="8"/>
    </row>
    <row r="82" spans="1:6" x14ac:dyDescent="0.25">
      <c r="A82" s="8"/>
      <c r="B82" s="9" t="s">
        <v>140</v>
      </c>
      <c r="C82" s="8"/>
      <c r="D82" s="10" t="s">
        <v>141</v>
      </c>
      <c r="E82" s="10">
        <v>0.55000000000000004</v>
      </c>
      <c r="F82" s="11">
        <v>43467</v>
      </c>
    </row>
    <row r="83" spans="1:6" x14ac:dyDescent="0.25">
      <c r="A83" s="8"/>
      <c r="B83" s="9" t="s">
        <v>142</v>
      </c>
      <c r="C83" s="8"/>
      <c r="D83" s="10">
        <v>1.2</v>
      </c>
      <c r="E83" s="10">
        <v>1.05</v>
      </c>
      <c r="F83" s="11">
        <v>43500</v>
      </c>
    </row>
    <row r="84" spans="1:6" x14ac:dyDescent="0.25">
      <c r="A84" s="9" t="s">
        <v>143</v>
      </c>
      <c r="B84" s="9"/>
      <c r="C84" s="10">
        <v>1.05</v>
      </c>
      <c r="D84" s="10">
        <v>1.2</v>
      </c>
      <c r="E84" s="10" t="s">
        <v>144</v>
      </c>
      <c r="F84" s="10">
        <v>1</v>
      </c>
    </row>
    <row r="85" spans="1:6" ht="25.5" x14ac:dyDescent="0.25">
      <c r="A85" s="7" t="s">
        <v>145</v>
      </c>
      <c r="B85" s="7"/>
      <c r="C85" s="7"/>
      <c r="D85" s="7"/>
      <c r="E85" s="7"/>
      <c r="F85" s="7"/>
    </row>
    <row r="86" spans="1:6" ht="25.5" x14ac:dyDescent="0.25">
      <c r="A86" s="9" t="s">
        <v>146</v>
      </c>
      <c r="B86" s="9"/>
      <c r="C86" s="8"/>
      <c r="D86" s="8"/>
      <c r="E86" s="8"/>
      <c r="F86" s="8"/>
    </row>
    <row r="87" spans="1:6" ht="51" x14ac:dyDescent="0.25">
      <c r="A87" s="8"/>
      <c r="B87" s="9" t="s">
        <v>147</v>
      </c>
      <c r="C87" s="10">
        <v>0.4</v>
      </c>
      <c r="D87" s="10">
        <v>0.95130000000000003</v>
      </c>
      <c r="E87" s="10">
        <v>0.9</v>
      </c>
      <c r="F87" s="10">
        <v>0.7</v>
      </c>
    </row>
    <row r="88" spans="1:6" ht="51" x14ac:dyDescent="0.25">
      <c r="A88" s="8"/>
      <c r="B88" s="9" t="s">
        <v>148</v>
      </c>
      <c r="C88" s="10">
        <v>0.40139999999999998</v>
      </c>
      <c r="D88" s="10">
        <v>1.2014</v>
      </c>
      <c r="E88" s="10">
        <v>1.1514</v>
      </c>
      <c r="F88" s="10">
        <v>0.7</v>
      </c>
    </row>
    <row r="89" spans="1:6" x14ac:dyDescent="0.25">
      <c r="A89" s="8"/>
      <c r="B89" s="9" t="s">
        <v>149</v>
      </c>
      <c r="C89" s="10">
        <v>0.4</v>
      </c>
      <c r="D89" s="10">
        <v>0.5</v>
      </c>
      <c r="E89" s="10">
        <v>0.5</v>
      </c>
      <c r="F89" s="10">
        <v>0.7</v>
      </c>
    </row>
    <row r="90" spans="1:6" ht="25.5" x14ac:dyDescent="0.25">
      <c r="A90" s="9" t="s">
        <v>150</v>
      </c>
      <c r="B90" s="9"/>
      <c r="C90" s="8"/>
      <c r="D90" s="8"/>
      <c r="E90" s="8"/>
      <c r="F90" s="8"/>
    </row>
    <row r="91" spans="1:6" ht="51" x14ac:dyDescent="0.25">
      <c r="A91" s="8"/>
      <c r="B91" s="9" t="s">
        <v>147</v>
      </c>
      <c r="C91" s="10">
        <v>0.55000000000000004</v>
      </c>
      <c r="D91" s="10">
        <v>1.0013000000000001</v>
      </c>
      <c r="E91" s="10">
        <v>0.85</v>
      </c>
      <c r="F91" s="10">
        <v>0.35</v>
      </c>
    </row>
    <row r="92" spans="1:6" ht="38.25" x14ac:dyDescent="0.25">
      <c r="A92" s="8"/>
      <c r="B92" s="9" t="s">
        <v>151</v>
      </c>
      <c r="C92" s="10">
        <v>0.35</v>
      </c>
      <c r="D92" s="10">
        <v>0.9</v>
      </c>
      <c r="E92" s="10">
        <v>0.65</v>
      </c>
      <c r="F92" s="10">
        <v>0.4</v>
      </c>
    </row>
    <row r="93" spans="1:6" ht="38.25" x14ac:dyDescent="0.25">
      <c r="A93" s="9" t="s">
        <v>152</v>
      </c>
      <c r="B93" s="9"/>
      <c r="C93" s="8"/>
      <c r="D93" s="8"/>
      <c r="E93" s="8"/>
      <c r="F93" s="8"/>
    </row>
    <row r="94" spans="1:6" ht="51" x14ac:dyDescent="0.25">
      <c r="A94" s="8"/>
      <c r="B94" s="9" t="s">
        <v>147</v>
      </c>
      <c r="C94" s="10">
        <v>0.4</v>
      </c>
      <c r="D94" s="10">
        <v>0.90129999999999999</v>
      </c>
      <c r="E94" s="10">
        <v>0.85</v>
      </c>
      <c r="F94" s="10">
        <v>0.6</v>
      </c>
    </row>
    <row r="95" spans="1:6" ht="51" x14ac:dyDescent="0.25">
      <c r="A95" s="8"/>
      <c r="B95" s="9" t="s">
        <v>148</v>
      </c>
      <c r="C95" s="10">
        <v>0.40139999999999998</v>
      </c>
      <c r="D95" s="10">
        <v>1.1514</v>
      </c>
      <c r="E95" s="10">
        <v>1.1013999999999999</v>
      </c>
      <c r="F95" s="10">
        <v>0.6</v>
      </c>
    </row>
    <row r="96" spans="1:6" ht="38.25" x14ac:dyDescent="0.25">
      <c r="A96" s="9" t="s">
        <v>153</v>
      </c>
      <c r="B96" s="9"/>
      <c r="C96" s="8"/>
      <c r="D96" s="8"/>
      <c r="E96" s="8"/>
      <c r="F96" s="8"/>
    </row>
    <row r="97" spans="1:6" ht="51" x14ac:dyDescent="0.25">
      <c r="A97" s="8"/>
      <c r="B97" s="9" t="s">
        <v>147</v>
      </c>
      <c r="C97" s="10">
        <v>0.95</v>
      </c>
      <c r="D97" s="10">
        <v>1.05</v>
      </c>
      <c r="E97" s="10">
        <v>1</v>
      </c>
      <c r="F97" s="10">
        <v>0.3</v>
      </c>
    </row>
    <row r="98" spans="1:6" ht="51" x14ac:dyDescent="0.25">
      <c r="A98" s="9" t="s">
        <v>154</v>
      </c>
      <c r="B98" s="9"/>
      <c r="C98" s="8"/>
      <c r="D98" s="8"/>
      <c r="E98" s="8"/>
      <c r="F98" s="8"/>
    </row>
    <row r="99" spans="1:6" ht="51" x14ac:dyDescent="0.25">
      <c r="A99" s="8"/>
      <c r="B99" s="9" t="s">
        <v>147</v>
      </c>
      <c r="C99" s="10">
        <v>0.5</v>
      </c>
      <c r="D99" s="10">
        <v>0.90139999999999998</v>
      </c>
      <c r="E99" s="10">
        <v>0.85</v>
      </c>
      <c r="F99" s="10">
        <v>1.2</v>
      </c>
    </row>
    <row r="100" spans="1:6" ht="51" x14ac:dyDescent="0.25">
      <c r="A100" s="8"/>
      <c r="B100" s="9" t="s">
        <v>148</v>
      </c>
      <c r="C100" s="10">
        <v>0.50139999999999996</v>
      </c>
      <c r="D100" s="10">
        <v>1.1514</v>
      </c>
      <c r="E100" s="10">
        <v>1.1013999999999999</v>
      </c>
      <c r="F100" s="10">
        <v>1.2</v>
      </c>
    </row>
    <row r="101" spans="1:6" ht="25.5" x14ac:dyDescent="0.25">
      <c r="A101" s="9" t="s">
        <v>155</v>
      </c>
      <c r="B101" s="9"/>
      <c r="C101" s="8"/>
      <c r="D101" s="8"/>
      <c r="E101" s="8"/>
      <c r="F101" s="8"/>
    </row>
    <row r="102" spans="1:6" ht="25.5" x14ac:dyDescent="0.25">
      <c r="A102" s="8"/>
      <c r="B102" s="9" t="s">
        <v>156</v>
      </c>
      <c r="C102" s="10">
        <v>0.4</v>
      </c>
      <c r="D102" s="10" t="s">
        <v>157</v>
      </c>
      <c r="E102" s="10">
        <v>0.85</v>
      </c>
      <c r="F102" s="10" t="s">
        <v>158</v>
      </c>
    </row>
    <row r="103" spans="1:6" ht="38.25" x14ac:dyDescent="0.25">
      <c r="A103" s="8"/>
      <c r="B103" s="9" t="s">
        <v>159</v>
      </c>
      <c r="C103" s="10">
        <v>0.3</v>
      </c>
      <c r="D103" s="10">
        <v>0.75</v>
      </c>
      <c r="E103" s="10">
        <v>0.75</v>
      </c>
      <c r="F103" s="10">
        <v>0.1</v>
      </c>
    </row>
    <row r="104" spans="1:6" x14ac:dyDescent="0.25">
      <c r="A104" s="9" t="s">
        <v>160</v>
      </c>
      <c r="B104" s="9"/>
      <c r="C104" s="8"/>
      <c r="D104" s="8"/>
      <c r="E104" s="8"/>
      <c r="F104" s="8"/>
    </row>
    <row r="105" spans="1:6" ht="25.5" x14ac:dyDescent="0.25">
      <c r="A105" s="8"/>
      <c r="B105" s="9" t="s">
        <v>161</v>
      </c>
      <c r="C105" s="10" t="s">
        <v>162</v>
      </c>
      <c r="D105" s="10">
        <v>0.95</v>
      </c>
      <c r="E105" s="10">
        <v>0.95</v>
      </c>
      <c r="F105" s="10">
        <v>0.1</v>
      </c>
    </row>
    <row r="106" spans="1:6" ht="25.5" x14ac:dyDescent="0.25">
      <c r="A106" s="8"/>
      <c r="B106" s="9" t="s">
        <v>163</v>
      </c>
      <c r="C106" s="10" t="s">
        <v>164</v>
      </c>
      <c r="D106" s="10">
        <v>0.85</v>
      </c>
      <c r="E106" s="10">
        <v>0.85</v>
      </c>
      <c r="F106" s="10">
        <v>0.1</v>
      </c>
    </row>
    <row r="107" spans="1:6" ht="25.5" x14ac:dyDescent="0.25">
      <c r="A107" s="7" t="s">
        <v>165</v>
      </c>
      <c r="B107" s="7"/>
      <c r="C107" s="5">
        <v>0.4</v>
      </c>
      <c r="D107" s="5">
        <v>1.25</v>
      </c>
      <c r="E107" s="5">
        <v>0.75</v>
      </c>
      <c r="F107" s="5">
        <v>3</v>
      </c>
    </row>
    <row r="108" spans="1:6" ht="63.75" x14ac:dyDescent="0.25">
      <c r="A108" s="7" t="s">
        <v>166</v>
      </c>
      <c r="B108" s="7"/>
      <c r="C108" s="7"/>
      <c r="D108" s="7"/>
      <c r="E108" s="7"/>
      <c r="F108" s="7"/>
    </row>
    <row r="109" spans="1:6" x14ac:dyDescent="0.25">
      <c r="A109" s="9" t="s">
        <v>167</v>
      </c>
      <c r="B109" s="9"/>
      <c r="C109" s="8"/>
      <c r="D109" s="8"/>
      <c r="E109" s="8"/>
      <c r="F109" s="8"/>
    </row>
    <row r="110" spans="1:6" x14ac:dyDescent="0.25">
      <c r="A110" s="8"/>
      <c r="B110" s="9" t="s">
        <v>168</v>
      </c>
      <c r="C110" s="10">
        <v>0.5</v>
      </c>
      <c r="D110" s="10">
        <v>1.1000000000000001</v>
      </c>
      <c r="E110" s="10">
        <v>1</v>
      </c>
      <c r="F110" s="10">
        <v>3</v>
      </c>
    </row>
    <row r="111" spans="1:6" x14ac:dyDescent="0.25">
      <c r="A111" s="8"/>
      <c r="B111" s="9" t="s">
        <v>169</v>
      </c>
      <c r="C111" s="10">
        <v>1</v>
      </c>
      <c r="D111" s="10">
        <v>1.2</v>
      </c>
      <c r="E111" s="10">
        <v>1.1000000000000001</v>
      </c>
      <c r="F111" s="10">
        <v>4</v>
      </c>
    </row>
    <row r="112" spans="1:6" x14ac:dyDescent="0.25">
      <c r="A112" s="9" t="s">
        <v>170</v>
      </c>
      <c r="B112" s="9"/>
      <c r="C112" s="10">
        <v>1</v>
      </c>
      <c r="D112" s="10">
        <v>1.05</v>
      </c>
      <c r="E112" s="10">
        <v>1.05</v>
      </c>
      <c r="F112" s="10">
        <v>3</v>
      </c>
    </row>
    <row r="113" spans="1:6" x14ac:dyDescent="0.25">
      <c r="A113" s="9" t="s">
        <v>171</v>
      </c>
      <c r="B113" s="9"/>
      <c r="C113" s="8"/>
      <c r="D113" s="8"/>
      <c r="E113" s="8"/>
      <c r="F113" s="8"/>
    </row>
    <row r="114" spans="1:6" ht="38.25" x14ac:dyDescent="0.25">
      <c r="A114" s="8"/>
      <c r="B114" s="9" t="s">
        <v>172</v>
      </c>
      <c r="C114" s="10">
        <v>0.9</v>
      </c>
      <c r="D114" s="10">
        <v>0.95</v>
      </c>
      <c r="E114" s="10">
        <v>0.95</v>
      </c>
      <c r="F114" s="11">
        <v>43499</v>
      </c>
    </row>
    <row r="115" spans="1:6" ht="25.5" x14ac:dyDescent="0.25">
      <c r="A115" s="8"/>
      <c r="B115" s="9" t="s">
        <v>173</v>
      </c>
      <c r="C115" s="10">
        <v>1.05</v>
      </c>
      <c r="D115" s="10">
        <v>1.1000000000000001</v>
      </c>
      <c r="E115" s="10">
        <v>1.1000000000000001</v>
      </c>
      <c r="F115" s="11">
        <v>43499</v>
      </c>
    </row>
    <row r="116" spans="1:6" ht="25.5" x14ac:dyDescent="0.25">
      <c r="A116" s="9" t="s">
        <v>174</v>
      </c>
      <c r="B116" s="9"/>
      <c r="C116" s="10">
        <v>0.9</v>
      </c>
      <c r="D116" s="10">
        <v>0.95</v>
      </c>
      <c r="E116" s="10">
        <v>0.95</v>
      </c>
      <c r="F116" s="10">
        <v>8</v>
      </c>
    </row>
    <row r="117" spans="1:6" ht="25.5" x14ac:dyDescent="0.25">
      <c r="A117" s="9" t="s">
        <v>175</v>
      </c>
      <c r="B117" s="9"/>
      <c r="C117" s="10">
        <v>0.95</v>
      </c>
      <c r="D117" s="10">
        <v>1</v>
      </c>
      <c r="E117" s="10">
        <v>1</v>
      </c>
      <c r="F117" s="10">
        <v>8</v>
      </c>
    </row>
    <row r="118" spans="1:6" ht="25.5" x14ac:dyDescent="0.25">
      <c r="A118" s="9" t="s">
        <v>176</v>
      </c>
      <c r="B118" s="9"/>
      <c r="C118" s="8"/>
      <c r="D118" s="8"/>
      <c r="E118" s="8"/>
      <c r="F118" s="8"/>
    </row>
    <row r="119" spans="1:6" x14ac:dyDescent="0.25">
      <c r="A119" s="8"/>
      <c r="B119" s="9" t="s">
        <v>177</v>
      </c>
      <c r="C119" s="10">
        <v>0.5</v>
      </c>
      <c r="D119" s="10">
        <v>0.3</v>
      </c>
      <c r="E119" s="10">
        <v>0.3</v>
      </c>
      <c r="F119" s="10" t="s">
        <v>178</v>
      </c>
    </row>
    <row r="120" spans="1:6" ht="38.25" x14ac:dyDescent="0.25">
      <c r="A120" s="8"/>
      <c r="B120" s="9" t="s">
        <v>179</v>
      </c>
      <c r="C120" s="10">
        <v>0.5</v>
      </c>
      <c r="D120" s="10">
        <v>0.5</v>
      </c>
      <c r="E120" s="10">
        <v>0.5</v>
      </c>
      <c r="F120" s="10" t="s">
        <v>178</v>
      </c>
    </row>
    <row r="121" spans="1:6" ht="25.5" x14ac:dyDescent="0.25">
      <c r="A121" s="9" t="s">
        <v>180</v>
      </c>
      <c r="B121" s="9"/>
      <c r="C121" s="10">
        <v>0.95</v>
      </c>
      <c r="D121" s="10">
        <v>1</v>
      </c>
      <c r="E121" s="10">
        <v>1</v>
      </c>
      <c r="F121" s="10">
        <v>10</v>
      </c>
    </row>
    <row r="122" spans="1:6" x14ac:dyDescent="0.25">
      <c r="A122" s="9" t="s">
        <v>181</v>
      </c>
      <c r="B122" s="9"/>
      <c r="C122" s="8"/>
      <c r="D122" s="8"/>
      <c r="E122" s="8"/>
      <c r="F122" s="8"/>
    </row>
    <row r="123" spans="1:6" ht="25.5" x14ac:dyDescent="0.25">
      <c r="A123" s="8"/>
      <c r="B123" s="9" t="s">
        <v>182</v>
      </c>
      <c r="C123" s="10">
        <v>0.95</v>
      </c>
      <c r="D123" s="10">
        <v>1</v>
      </c>
      <c r="E123" s="10">
        <v>1</v>
      </c>
      <c r="F123" s="10">
        <v>1.5</v>
      </c>
    </row>
    <row r="124" spans="1:6" ht="25.5" x14ac:dyDescent="0.25">
      <c r="A124" s="8"/>
      <c r="B124" s="9" t="s">
        <v>183</v>
      </c>
      <c r="C124" s="10" t="s">
        <v>184</v>
      </c>
      <c r="D124" s="10">
        <v>1.1499999999999999</v>
      </c>
      <c r="E124" s="10">
        <v>1.1499999999999999</v>
      </c>
      <c r="F124" s="10">
        <v>2</v>
      </c>
    </row>
    <row r="125" spans="1:6" ht="51" x14ac:dyDescent="0.25">
      <c r="A125" s="7" t="s">
        <v>185</v>
      </c>
      <c r="B125" s="7"/>
      <c r="C125" s="7"/>
      <c r="D125" s="7"/>
      <c r="E125" s="7"/>
      <c r="F125" s="7"/>
    </row>
    <row r="126" spans="1:6" ht="25.5" x14ac:dyDescent="0.25">
      <c r="A126" s="9" t="s">
        <v>186</v>
      </c>
      <c r="B126" s="9"/>
      <c r="C126" s="10">
        <v>0.3</v>
      </c>
      <c r="D126" s="10">
        <v>1.05</v>
      </c>
      <c r="E126" s="10">
        <v>0.5</v>
      </c>
      <c r="F126" s="10">
        <v>1.5</v>
      </c>
    </row>
    <row r="127" spans="1:6" x14ac:dyDescent="0.25">
      <c r="A127" s="9" t="s">
        <v>187</v>
      </c>
      <c r="B127" s="9"/>
      <c r="C127" s="8"/>
      <c r="D127" s="8"/>
      <c r="E127" s="8"/>
      <c r="F127" s="8"/>
    </row>
    <row r="128" spans="1:6" ht="25.5" x14ac:dyDescent="0.25">
      <c r="A128" s="8"/>
      <c r="B128" s="9" t="s">
        <v>188</v>
      </c>
      <c r="C128" s="10">
        <v>0.3</v>
      </c>
      <c r="D128" s="10">
        <v>0.85</v>
      </c>
      <c r="E128" s="10">
        <v>0.45</v>
      </c>
      <c r="F128" s="10">
        <v>2</v>
      </c>
    </row>
    <row r="129" spans="1:6" x14ac:dyDescent="0.25">
      <c r="A129" s="8"/>
      <c r="B129" s="9" t="s">
        <v>189</v>
      </c>
      <c r="C129" s="10">
        <v>0.3</v>
      </c>
      <c r="D129" s="10">
        <v>0.7</v>
      </c>
      <c r="E129" s="10">
        <v>0.45</v>
      </c>
      <c r="F129" s="10" t="s">
        <v>190</v>
      </c>
    </row>
    <row r="130" spans="1:6" x14ac:dyDescent="0.25">
      <c r="A130" s="9" t="s">
        <v>191</v>
      </c>
      <c r="B130" s="9"/>
      <c r="C130" s="10">
        <v>0.3</v>
      </c>
      <c r="D130" s="10">
        <v>1.05</v>
      </c>
      <c r="E130" s="10">
        <v>0.85</v>
      </c>
      <c r="F130" s="10">
        <v>5</v>
      </c>
    </row>
    <row r="131" spans="1:6" ht="25.5" x14ac:dyDescent="0.25">
      <c r="A131" s="7" t="s">
        <v>192</v>
      </c>
      <c r="B131" s="7"/>
      <c r="C131" s="7"/>
      <c r="D131" s="7"/>
      <c r="E131" s="7"/>
      <c r="F131" s="7"/>
    </row>
    <row r="132" spans="1:6" ht="25.5" x14ac:dyDescent="0.25">
      <c r="A132" s="9" t="s">
        <v>193</v>
      </c>
      <c r="B132" s="9"/>
      <c r="C132" s="10">
        <v>0.4</v>
      </c>
      <c r="D132" s="10">
        <v>0.9</v>
      </c>
      <c r="E132" s="10">
        <v>0.65180000000000005</v>
      </c>
      <c r="F132" s="10">
        <v>5</v>
      </c>
    </row>
    <row r="133" spans="1:6" ht="38.25" x14ac:dyDescent="0.25">
      <c r="A133" s="9" t="s">
        <v>194</v>
      </c>
      <c r="B133" s="9"/>
      <c r="C133" s="8"/>
      <c r="D133" s="8"/>
      <c r="E133" s="8"/>
      <c r="F133" s="8"/>
    </row>
    <row r="134" spans="1:6" ht="63.75" x14ac:dyDescent="0.25">
      <c r="A134" s="8"/>
      <c r="B134" s="9" t="s">
        <v>195</v>
      </c>
      <c r="C134" s="10">
        <v>0.45</v>
      </c>
      <c r="D134" s="10">
        <v>0.95</v>
      </c>
      <c r="E134" s="10">
        <v>0.70179999999999998</v>
      </c>
      <c r="F134" s="10">
        <v>4</v>
      </c>
    </row>
    <row r="135" spans="1:6" ht="51" x14ac:dyDescent="0.25">
      <c r="A135" s="8"/>
      <c r="B135" s="9" t="s">
        <v>196</v>
      </c>
      <c r="C135" s="10">
        <v>0.6</v>
      </c>
      <c r="D135" s="10">
        <v>0.95</v>
      </c>
      <c r="E135" s="10">
        <v>0.75180000000000002</v>
      </c>
      <c r="F135" s="10">
        <v>4</v>
      </c>
    </row>
    <row r="136" spans="1:6" ht="63.75" x14ac:dyDescent="0.25">
      <c r="A136" s="8"/>
      <c r="B136" s="9" t="s">
        <v>197</v>
      </c>
      <c r="C136" s="10">
        <v>0.5</v>
      </c>
      <c r="D136" s="10">
        <v>1.2</v>
      </c>
      <c r="E136" s="10">
        <v>0.95179999999999998</v>
      </c>
      <c r="F136" s="10">
        <v>4</v>
      </c>
    </row>
    <row r="137" spans="1:6" ht="51" x14ac:dyDescent="0.25">
      <c r="A137" s="8"/>
      <c r="B137" s="9" t="s">
        <v>198</v>
      </c>
      <c r="C137" s="10">
        <v>0.8</v>
      </c>
      <c r="D137" s="10">
        <v>1.2</v>
      </c>
      <c r="E137" s="10">
        <v>0.8518</v>
      </c>
      <c r="F137" s="10">
        <v>4</v>
      </c>
    </row>
    <row r="138" spans="1:6" ht="51" x14ac:dyDescent="0.25">
      <c r="A138" s="9" t="s">
        <v>199</v>
      </c>
      <c r="B138" s="9"/>
      <c r="C138" s="8"/>
      <c r="D138" s="8"/>
      <c r="E138" s="8"/>
      <c r="F138" s="8"/>
    </row>
    <row r="139" spans="1:6" ht="63.75" x14ac:dyDescent="0.25">
      <c r="A139" s="8"/>
      <c r="B139" s="9" t="s">
        <v>195</v>
      </c>
      <c r="C139" s="10">
        <v>0.45</v>
      </c>
      <c r="D139" s="10">
        <v>0.9</v>
      </c>
      <c r="E139" s="10">
        <v>0.65180000000000005</v>
      </c>
      <c r="F139" s="10">
        <v>3</v>
      </c>
    </row>
    <row r="140" spans="1:6" ht="51" x14ac:dyDescent="0.25">
      <c r="A140" s="8"/>
      <c r="B140" s="9" t="s">
        <v>196</v>
      </c>
      <c r="C140" s="10">
        <v>0.55000000000000004</v>
      </c>
      <c r="D140" s="10">
        <v>0.9</v>
      </c>
      <c r="E140" s="10">
        <v>0.65180000000000005</v>
      </c>
      <c r="F140" s="10">
        <v>3</v>
      </c>
    </row>
    <row r="141" spans="1:6" ht="63.75" x14ac:dyDescent="0.25">
      <c r="A141" s="8"/>
      <c r="B141" s="9" t="s">
        <v>197</v>
      </c>
      <c r="C141" s="10">
        <v>0.5</v>
      </c>
      <c r="D141" s="10">
        <v>1.1499999999999999</v>
      </c>
      <c r="E141" s="10">
        <v>0.90180000000000005</v>
      </c>
      <c r="F141" s="10">
        <v>3</v>
      </c>
    </row>
    <row r="142" spans="1:6" ht="51" x14ac:dyDescent="0.25">
      <c r="A142" s="8"/>
      <c r="B142" s="9" t="s">
        <v>198</v>
      </c>
      <c r="C142" s="10">
        <v>0.8</v>
      </c>
      <c r="D142" s="10">
        <v>1.1499999999999999</v>
      </c>
      <c r="E142" s="10">
        <v>0.8518</v>
      </c>
      <c r="F142" s="10">
        <v>3</v>
      </c>
    </row>
    <row r="143" spans="1:6" ht="38.25" x14ac:dyDescent="0.25">
      <c r="A143" s="9" t="s">
        <v>200</v>
      </c>
      <c r="B143" s="9"/>
      <c r="C143" s="10">
        <v>0.6</v>
      </c>
      <c r="D143" s="10">
        <v>0.85</v>
      </c>
      <c r="E143" s="10">
        <v>0.75</v>
      </c>
      <c r="F143" s="10">
        <v>3</v>
      </c>
    </row>
    <row r="144" spans="1:6" ht="38.25" x14ac:dyDescent="0.25">
      <c r="A144" s="9" t="s">
        <v>201</v>
      </c>
      <c r="B144" s="9"/>
      <c r="C144" s="8"/>
      <c r="D144" s="8"/>
      <c r="E144" s="8"/>
      <c r="F144" s="8"/>
    </row>
    <row r="145" spans="1:6" ht="25.5" x14ac:dyDescent="0.25">
      <c r="A145" s="8"/>
      <c r="B145" s="9" t="s">
        <v>202</v>
      </c>
      <c r="C145" s="10" t="s">
        <v>203</v>
      </c>
      <c r="D145" s="10">
        <v>0.65</v>
      </c>
      <c r="E145" s="10">
        <v>0.7</v>
      </c>
      <c r="F145" s="10">
        <v>4</v>
      </c>
    </row>
    <row r="146" spans="1:6" ht="25.5" x14ac:dyDescent="0.25">
      <c r="A146" s="8"/>
      <c r="B146" s="9" t="s">
        <v>204</v>
      </c>
      <c r="C146" s="10" t="s">
        <v>205</v>
      </c>
      <c r="D146" s="10">
        <v>0.6</v>
      </c>
      <c r="E146" s="10">
        <v>0.65</v>
      </c>
      <c r="F146" s="10">
        <v>3</v>
      </c>
    </row>
    <row r="147" spans="1:6" ht="25.5" x14ac:dyDescent="0.25">
      <c r="A147" s="8"/>
      <c r="B147" s="9" t="s">
        <v>206</v>
      </c>
      <c r="C147" s="10" t="s">
        <v>207</v>
      </c>
      <c r="D147" s="10">
        <v>0.45</v>
      </c>
      <c r="E147" s="10">
        <v>0.55000000000000004</v>
      </c>
      <c r="F147" s="10">
        <v>2</v>
      </c>
    </row>
    <row r="148" spans="1:6" ht="76.5" x14ac:dyDescent="0.25">
      <c r="A148" s="9" t="s">
        <v>208</v>
      </c>
      <c r="B148" s="9"/>
      <c r="C148" s="8"/>
      <c r="D148" s="8"/>
      <c r="E148" s="8"/>
      <c r="F148" s="8"/>
    </row>
    <row r="149" spans="1:6" ht="25.5" x14ac:dyDescent="0.25">
      <c r="A149" s="8"/>
      <c r="B149" s="9" t="s">
        <v>202</v>
      </c>
      <c r="C149" s="10" t="s">
        <v>209</v>
      </c>
      <c r="D149" s="10">
        <v>0.7</v>
      </c>
      <c r="E149" s="10">
        <v>0.75</v>
      </c>
      <c r="F149" s="10">
        <v>4</v>
      </c>
    </row>
    <row r="150" spans="1:6" ht="25.5" x14ac:dyDescent="0.25">
      <c r="A150" s="8"/>
      <c r="B150" s="9" t="s">
        <v>204</v>
      </c>
      <c r="C150" s="10" t="s">
        <v>164</v>
      </c>
      <c r="D150" s="10">
        <v>0.8</v>
      </c>
      <c r="E150" s="10">
        <v>0.8</v>
      </c>
      <c r="F150" s="10">
        <v>3</v>
      </c>
    </row>
    <row r="151" spans="1:6" ht="25.5" x14ac:dyDescent="0.25">
      <c r="A151" s="8"/>
      <c r="B151" s="9" t="s">
        <v>206</v>
      </c>
      <c r="C151" s="10" t="s">
        <v>210</v>
      </c>
      <c r="D151" s="10">
        <v>0.85</v>
      </c>
      <c r="E151" s="10">
        <v>0.85</v>
      </c>
      <c r="F151" s="10">
        <v>2</v>
      </c>
    </row>
    <row r="152" spans="1:6" ht="25.5" x14ac:dyDescent="0.25">
      <c r="A152" s="9" t="s">
        <v>211</v>
      </c>
      <c r="B152" s="9"/>
      <c r="C152" s="10">
        <v>1</v>
      </c>
      <c r="D152" s="10">
        <v>1</v>
      </c>
      <c r="E152" s="10">
        <v>1</v>
      </c>
      <c r="F152" s="10">
        <v>10</v>
      </c>
    </row>
    <row r="153" spans="1:6" x14ac:dyDescent="0.25">
      <c r="A153" s="9" t="s">
        <v>212</v>
      </c>
      <c r="B153" s="9"/>
      <c r="C153" s="10">
        <v>0.4</v>
      </c>
      <c r="D153" s="10">
        <v>1.05</v>
      </c>
      <c r="E153" s="10">
        <v>1.05</v>
      </c>
      <c r="F153" s="10">
        <v>3</v>
      </c>
    </row>
    <row r="154" spans="1:6" ht="87.75" x14ac:dyDescent="0.25">
      <c r="A154" s="9" t="s">
        <v>213</v>
      </c>
      <c r="B154" s="9"/>
      <c r="C154" s="10">
        <v>0.65</v>
      </c>
      <c r="D154" s="10">
        <v>0.7</v>
      </c>
      <c r="E154" s="10">
        <v>0.7</v>
      </c>
      <c r="F154" s="11">
        <v>43529</v>
      </c>
    </row>
    <row r="155" spans="1:6" ht="51" x14ac:dyDescent="0.25">
      <c r="A155" s="9" t="s">
        <v>214</v>
      </c>
      <c r="B155" s="9"/>
      <c r="C155" s="10">
        <v>0.4</v>
      </c>
      <c r="D155" s="10">
        <v>1.1000000000000001</v>
      </c>
      <c r="E155" s="10">
        <v>0.45</v>
      </c>
      <c r="F155" s="11">
        <v>43529</v>
      </c>
    </row>
    <row r="156" spans="1:6" x14ac:dyDescent="0.25">
      <c r="A156" s="9" t="s">
        <v>215</v>
      </c>
      <c r="B156" s="9"/>
      <c r="C156" s="10">
        <v>0.5</v>
      </c>
      <c r="D156" s="10">
        <v>1.1000000000000001</v>
      </c>
      <c r="E156" s="10">
        <v>0.65180000000000005</v>
      </c>
      <c r="F156" s="11">
        <v>43560</v>
      </c>
    </row>
    <row r="157" spans="1:6" ht="76.5" x14ac:dyDescent="0.25">
      <c r="A157" s="7" t="s">
        <v>216</v>
      </c>
      <c r="B157" s="7"/>
      <c r="C157" s="7"/>
      <c r="D157" s="7"/>
      <c r="E157" s="7"/>
      <c r="F157" s="7"/>
    </row>
    <row r="158" spans="1:6" ht="51" x14ac:dyDescent="0.25">
      <c r="A158" s="9" t="s">
        <v>217</v>
      </c>
      <c r="B158" s="9"/>
      <c r="C158" s="10">
        <v>0.3</v>
      </c>
      <c r="D158" s="10">
        <v>1.2</v>
      </c>
      <c r="E158" s="10">
        <v>0.3</v>
      </c>
      <c r="F158" s="10">
        <v>2</v>
      </c>
    </row>
    <row r="159" spans="1:6" ht="51" x14ac:dyDescent="0.25">
      <c r="A159" s="9" t="s">
        <v>218</v>
      </c>
      <c r="B159" s="9"/>
      <c r="C159" s="10">
        <v>0.6</v>
      </c>
      <c r="D159" s="10">
        <v>1.2</v>
      </c>
      <c r="E159" s="10">
        <v>0.6</v>
      </c>
      <c r="F159" s="10">
        <v>2</v>
      </c>
    </row>
    <row r="160" spans="1:6" ht="38.25" x14ac:dyDescent="0.25">
      <c r="A160" s="9" t="s">
        <v>219</v>
      </c>
      <c r="B160" s="9"/>
      <c r="C160" s="10">
        <v>1.05</v>
      </c>
      <c r="D160" s="10">
        <v>1.1000000000000001</v>
      </c>
      <c r="E160" s="10">
        <v>1.1000000000000001</v>
      </c>
      <c r="F160" s="10">
        <v>0.3</v>
      </c>
    </row>
    <row r="161" spans="1:6" ht="51" x14ac:dyDescent="0.25">
      <c r="A161" s="9" t="s">
        <v>220</v>
      </c>
      <c r="B161" s="9"/>
      <c r="C161" s="10">
        <v>1</v>
      </c>
      <c r="D161" s="10">
        <v>1.2</v>
      </c>
      <c r="E161" s="10">
        <v>1</v>
      </c>
      <c r="F161" s="11">
        <v>43468</v>
      </c>
    </row>
    <row r="162" spans="1:6" ht="38.25" x14ac:dyDescent="0.25">
      <c r="A162" s="9" t="s">
        <v>221</v>
      </c>
      <c r="B162" s="9"/>
      <c r="C162" s="10">
        <v>0.9</v>
      </c>
      <c r="D162" s="10">
        <v>1.2</v>
      </c>
      <c r="E162" s="10">
        <v>0.7</v>
      </c>
      <c r="F162" s="11">
        <v>43468</v>
      </c>
    </row>
    <row r="163" spans="1:6" ht="25.5" x14ac:dyDescent="0.25">
      <c r="A163" s="7" t="s">
        <v>222</v>
      </c>
      <c r="B163" s="7"/>
      <c r="C163" s="7"/>
      <c r="D163" s="7"/>
      <c r="E163" s="7"/>
      <c r="F163" s="7"/>
    </row>
    <row r="164" spans="1:6" ht="102" x14ac:dyDescent="0.25">
      <c r="A164" s="9" t="s">
        <v>223</v>
      </c>
      <c r="B164" s="9"/>
      <c r="C164" s="8"/>
      <c r="D164" s="10">
        <v>1.05</v>
      </c>
      <c r="E164" s="10">
        <v>1.05</v>
      </c>
      <c r="F164" s="8"/>
    </row>
    <row r="165" spans="1:6" ht="102" x14ac:dyDescent="0.25">
      <c r="A165" s="12" t="s">
        <v>224</v>
      </c>
      <c r="B165" s="12"/>
      <c r="C165" s="13"/>
      <c r="D165" s="14">
        <v>0.65249999999999997</v>
      </c>
      <c r="E165" s="14">
        <v>1.2524999999999999</v>
      </c>
      <c r="F165" s="15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DU Calculations</vt:lpstr>
      <vt:lpstr>Irrigation Scheduling </vt:lpstr>
      <vt:lpstr>Pump Evaluation </vt:lpstr>
      <vt:lpstr>Crop Coeficents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</dc:creator>
  <cp:lastModifiedBy>Amador</cp:lastModifiedBy>
  <dcterms:created xsi:type="dcterms:W3CDTF">2017-02-23T02:54:37Z</dcterms:created>
  <dcterms:modified xsi:type="dcterms:W3CDTF">2019-05-29T03:46:43Z</dcterms:modified>
</cp:coreProperties>
</file>