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192" windowHeight="8700" tabRatio="902" firstSheet="6" activeTab="6"/>
  </bookViews>
  <sheets>
    <sheet name="Jul14BS" sheetId="1" r:id="rId1"/>
    <sheet name="Jul14IS" sheetId="2" r:id="rId2"/>
    <sheet name="Jul14-BVA-71" sheetId="38" r:id="rId3"/>
    <sheet name="Jul14-BVA-72" sheetId="39" r:id="rId4"/>
    <sheet name="Jul14-BVA-73" sheetId="37" r:id="rId5"/>
    <sheet name="Aug14BS" sheetId="4" r:id="rId6"/>
    <sheet name="Sep14BS" sheetId="5" r:id="rId7"/>
    <sheet name="Sep14IS" sheetId="6" r:id="rId8"/>
    <sheet name="Sept14-BVA-71" sheetId="46" r:id="rId9"/>
    <sheet name="Sept14-BVA-72" sheetId="45" r:id="rId10"/>
    <sheet name="Sept14-BVA-73" sheetId="44" r:id="rId11"/>
  </sheets>
  <definedNames>
    <definedName name="_xlnm.Print_Area" localSheetId="5">Aug14BS!$A$1:$F$55</definedName>
    <definedName name="_xlnm.Print_Area" localSheetId="0">Jul14BS!$A$1:$F$55</definedName>
    <definedName name="_xlnm.Print_Area" localSheetId="6">Sep14BS!$A$1:$F$57</definedName>
    <definedName name="_xlnm.Print_Titles" localSheetId="5">Aug14BS!$A:$D,Aug14BS!$1:$6</definedName>
    <definedName name="_xlnm.Print_Titles" localSheetId="6">Sep14BS!$A:$C,Sep14BS!$1:$6</definedName>
  </definedNames>
  <calcPr calcId="145621"/>
</workbook>
</file>

<file path=xl/calcChain.xml><?xml version="1.0" encoding="utf-8"?>
<calcChain xmlns="http://schemas.openxmlformats.org/spreadsheetml/2006/main">
  <c r="E48" i="5" l="1"/>
  <c r="D48" i="5"/>
  <c r="C48" i="5"/>
  <c r="D21" i="44"/>
  <c r="D35" i="46"/>
  <c r="C29" i="44"/>
  <c r="E27" i="44"/>
  <c r="E26" i="44"/>
  <c r="E25" i="44"/>
  <c r="E24" i="44"/>
  <c r="E23" i="44"/>
  <c r="E22" i="44"/>
  <c r="E21" i="44"/>
  <c r="E20" i="44"/>
  <c r="E19" i="44"/>
  <c r="E18" i="44"/>
  <c r="D16" i="44"/>
  <c r="C16" i="44"/>
  <c r="C30" i="44" s="1"/>
  <c r="E14" i="44"/>
  <c r="E13" i="44"/>
  <c r="E12" i="44"/>
  <c r="E11" i="44"/>
  <c r="E10" i="44"/>
  <c r="D29" i="45"/>
  <c r="C29" i="45"/>
  <c r="E27" i="45"/>
  <c r="E26" i="45"/>
  <c r="E25" i="45"/>
  <c r="E24" i="45"/>
  <c r="E23" i="45"/>
  <c r="E22" i="45"/>
  <c r="E21" i="45"/>
  <c r="E20" i="45"/>
  <c r="E19" i="45"/>
  <c r="E18" i="45"/>
  <c r="D16" i="45"/>
  <c r="D31" i="45" s="1"/>
  <c r="C16" i="45"/>
  <c r="C30" i="45" s="1"/>
  <c r="E14" i="45"/>
  <c r="E13" i="45"/>
  <c r="E12" i="45"/>
  <c r="E11" i="45"/>
  <c r="E10" i="45"/>
  <c r="C52" i="46"/>
  <c r="E50" i="46"/>
  <c r="E49" i="46"/>
  <c r="E48" i="46"/>
  <c r="E47" i="46"/>
  <c r="E46" i="46"/>
  <c r="E45" i="46"/>
  <c r="E44" i="46"/>
  <c r="E43" i="46"/>
  <c r="E42" i="46"/>
  <c r="E41" i="46"/>
  <c r="E40" i="46"/>
  <c r="E39" i="46"/>
  <c r="E38" i="46"/>
  <c r="E37" i="46"/>
  <c r="E36" i="46"/>
  <c r="D52" i="46"/>
  <c r="E34" i="46"/>
  <c r="E33" i="46"/>
  <c r="E32" i="46"/>
  <c r="E31" i="46"/>
  <c r="E30" i="46"/>
  <c r="E29" i="46"/>
  <c r="E28" i="46"/>
  <c r="E27" i="46"/>
  <c r="E26" i="46"/>
  <c r="E25" i="46"/>
  <c r="D23" i="46"/>
  <c r="C23" i="46"/>
  <c r="C53" i="46" s="1"/>
  <c r="E21" i="46"/>
  <c r="E20" i="46"/>
  <c r="E19" i="46"/>
  <c r="E18" i="46"/>
  <c r="E17" i="46"/>
  <c r="E16" i="46"/>
  <c r="E15" i="46"/>
  <c r="E14" i="46"/>
  <c r="E13" i="46"/>
  <c r="E12" i="46"/>
  <c r="E11" i="46"/>
  <c r="E10" i="46"/>
  <c r="B28" i="6"/>
  <c r="B20" i="6"/>
  <c r="B12" i="6"/>
  <c r="C41" i="5"/>
  <c r="F48" i="5"/>
  <c r="E47" i="5"/>
  <c r="E50" i="5" s="1"/>
  <c r="E53" i="5" s="1"/>
  <c r="D47" i="5"/>
  <c r="D50" i="5" s="1"/>
  <c r="D53" i="5" s="1"/>
  <c r="C47" i="5"/>
  <c r="F47" i="5" s="1"/>
  <c r="E43" i="5"/>
  <c r="D43" i="5"/>
  <c r="C40" i="5"/>
  <c r="F39" i="5"/>
  <c r="F38" i="5"/>
  <c r="F37" i="5"/>
  <c r="F36" i="5"/>
  <c r="F35" i="5"/>
  <c r="F34" i="5"/>
  <c r="F33" i="5"/>
  <c r="F32" i="5"/>
  <c r="F31" i="5"/>
  <c r="E27" i="5"/>
  <c r="D27" i="5"/>
  <c r="F25" i="5"/>
  <c r="F24" i="5"/>
  <c r="F23" i="5"/>
  <c r="F22" i="5"/>
  <c r="C21" i="5"/>
  <c r="C27" i="5" s="1"/>
  <c r="F17" i="5"/>
  <c r="F16" i="5"/>
  <c r="F15" i="5"/>
  <c r="F14" i="5"/>
  <c r="F13" i="5"/>
  <c r="F12" i="5"/>
  <c r="F11" i="5"/>
  <c r="D54" i="46" l="1"/>
  <c r="E23" i="46"/>
  <c r="E29" i="45"/>
  <c r="E16" i="45"/>
  <c r="E16" i="44"/>
  <c r="E29" i="44"/>
  <c r="D29" i="44"/>
  <c r="D31" i="44" s="1"/>
  <c r="E35" i="46"/>
  <c r="E52" i="46" s="1"/>
  <c r="B31" i="6"/>
  <c r="F50" i="5"/>
  <c r="D55" i="5"/>
  <c r="E55" i="5"/>
  <c r="F27" i="5"/>
  <c r="F41" i="5"/>
  <c r="C43" i="5"/>
  <c r="C50" i="5"/>
  <c r="F40" i="5"/>
  <c r="F43" i="5" s="1"/>
  <c r="F21" i="5"/>
  <c r="C41" i="4"/>
  <c r="C53" i="5" l="1"/>
  <c r="C55" i="5" s="1"/>
  <c r="F53" i="5"/>
  <c r="F55" i="5" s="1"/>
  <c r="E48" i="4"/>
  <c r="D48" i="4"/>
  <c r="C48" i="4"/>
  <c r="E47" i="4"/>
  <c r="D47" i="4"/>
  <c r="C47" i="4"/>
  <c r="F47" i="4" s="1"/>
  <c r="E43" i="4"/>
  <c r="D43" i="4"/>
  <c r="C40" i="4"/>
  <c r="F39" i="4"/>
  <c r="F38" i="4"/>
  <c r="F37" i="4"/>
  <c r="F36" i="4"/>
  <c r="F35" i="4"/>
  <c r="F34" i="4"/>
  <c r="F33" i="4"/>
  <c r="F32" i="4"/>
  <c r="F31" i="4"/>
  <c r="E27" i="4"/>
  <c r="D27" i="4"/>
  <c r="F25" i="4"/>
  <c r="F24" i="4"/>
  <c r="F23" i="4"/>
  <c r="F22" i="4"/>
  <c r="C21" i="4"/>
  <c r="C27" i="4" s="1"/>
  <c r="F17" i="4"/>
  <c r="F16" i="4"/>
  <c r="F15" i="4"/>
  <c r="F14" i="4"/>
  <c r="F13" i="4"/>
  <c r="F12" i="4"/>
  <c r="F11" i="4"/>
  <c r="F48" i="4" l="1"/>
  <c r="D50" i="4"/>
  <c r="D53" i="4" s="1"/>
  <c r="D55" i="4" s="1"/>
  <c r="E50" i="4"/>
  <c r="E53" i="4" s="1"/>
  <c r="E55" i="4" s="1"/>
  <c r="F50" i="4"/>
  <c r="F27" i="4"/>
  <c r="F41" i="4"/>
  <c r="C43" i="4"/>
  <c r="F21" i="4"/>
  <c r="C50" i="4"/>
  <c r="F40" i="4"/>
  <c r="F43" i="4" s="1"/>
  <c r="D20" i="37"/>
  <c r="D34" i="38"/>
  <c r="F53" i="4" l="1"/>
  <c r="F55" i="4" s="1"/>
  <c r="C53" i="4"/>
  <c r="C55" i="4" s="1"/>
  <c r="C47" i="1"/>
  <c r="C43" i="1" l="1"/>
  <c r="C41" i="1"/>
  <c r="C40" i="1"/>
  <c r="E48" i="1"/>
  <c r="C48" i="1"/>
  <c r="E47" i="1" l="1"/>
  <c r="D47" i="1"/>
  <c r="C28" i="37"/>
  <c r="E26" i="37"/>
  <c r="E25" i="37"/>
  <c r="E24" i="37"/>
  <c r="E23" i="37"/>
  <c r="E22" i="37"/>
  <c r="E21" i="37"/>
  <c r="D28" i="37"/>
  <c r="E19" i="37"/>
  <c r="E18" i="37"/>
  <c r="E17" i="37"/>
  <c r="D15" i="37"/>
  <c r="C15" i="37"/>
  <c r="E13" i="37"/>
  <c r="E12" i="37"/>
  <c r="E11" i="37"/>
  <c r="E10" i="37"/>
  <c r="D29" i="39"/>
  <c r="C29" i="39"/>
  <c r="E27" i="39"/>
  <c r="E26" i="39"/>
  <c r="E25" i="39"/>
  <c r="E24" i="39"/>
  <c r="E23" i="39"/>
  <c r="E22" i="39"/>
  <c r="E21" i="39"/>
  <c r="E20" i="39"/>
  <c r="E19" i="39"/>
  <c r="E18" i="39"/>
  <c r="D16" i="39"/>
  <c r="C16" i="39"/>
  <c r="E13" i="39"/>
  <c r="E12" i="39"/>
  <c r="E11" i="39"/>
  <c r="E10" i="39"/>
  <c r="C51" i="38"/>
  <c r="E49" i="38"/>
  <c r="E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D51" i="38"/>
  <c r="E33" i="38"/>
  <c r="E32" i="38"/>
  <c r="E31" i="38"/>
  <c r="E30" i="38"/>
  <c r="E29" i="38"/>
  <c r="E28" i="38"/>
  <c r="E27" i="38"/>
  <c r="E26" i="38"/>
  <c r="E25" i="38"/>
  <c r="E24" i="38"/>
  <c r="D22" i="38"/>
  <c r="C22" i="38"/>
  <c r="E20" i="38"/>
  <c r="E19" i="38"/>
  <c r="E18" i="38"/>
  <c r="E17" i="38"/>
  <c r="E16" i="38"/>
  <c r="E15" i="38"/>
  <c r="E14" i="38"/>
  <c r="E13" i="38"/>
  <c r="E12" i="38"/>
  <c r="E11" i="38"/>
  <c r="E10" i="38"/>
  <c r="B29" i="2"/>
  <c r="B21" i="2"/>
  <c r="D48" i="1" s="1"/>
  <c r="F48" i="1" s="1"/>
  <c r="B13" i="2"/>
  <c r="D50" i="1"/>
  <c r="E50" i="1"/>
  <c r="E43" i="1"/>
  <c r="D43" i="1"/>
  <c r="F39" i="1"/>
  <c r="F37" i="1"/>
  <c r="F35" i="1"/>
  <c r="F34" i="1"/>
  <c r="F33" i="1"/>
  <c r="F32" i="1"/>
  <c r="F31" i="1"/>
  <c r="E27" i="1"/>
  <c r="D27" i="1"/>
  <c r="F25" i="1"/>
  <c r="F24" i="1"/>
  <c r="F23" i="1"/>
  <c r="F22" i="1"/>
  <c r="C21" i="1"/>
  <c r="F21" i="1" s="1"/>
  <c r="F17" i="1"/>
  <c r="F16" i="1"/>
  <c r="F15" i="1"/>
  <c r="F14" i="1"/>
  <c r="F13" i="1"/>
  <c r="F12" i="1"/>
  <c r="F11" i="1"/>
  <c r="D53" i="38" l="1"/>
  <c r="C52" i="38"/>
  <c r="E15" i="37"/>
  <c r="E16" i="39"/>
  <c r="F40" i="1"/>
  <c r="F41" i="1"/>
  <c r="D53" i="1"/>
  <c r="D55" i="1" s="1"/>
  <c r="C27" i="1"/>
  <c r="F27" i="1" s="1"/>
  <c r="B32" i="2"/>
  <c r="C29" i="37"/>
  <c r="D31" i="39"/>
  <c r="E29" i="39"/>
  <c r="C30" i="39"/>
  <c r="E22" i="38"/>
  <c r="E53" i="1"/>
  <c r="E55" i="1" s="1"/>
  <c r="D30" i="37"/>
  <c r="E20" i="37"/>
  <c r="E28" i="37" s="1"/>
  <c r="E34" i="38"/>
  <c r="E51" i="38" s="1"/>
  <c r="F47" i="1"/>
  <c r="F50" i="1" s="1"/>
  <c r="C50" i="1"/>
  <c r="F38" i="1" l="1"/>
  <c r="F36" i="1"/>
  <c r="F43" i="1"/>
  <c r="C53" i="1"/>
  <c r="C55" i="1" s="1"/>
  <c r="F53" i="1"/>
  <c r="F55" i="1" s="1"/>
</calcChain>
</file>

<file path=xl/sharedStrings.xml><?xml version="1.0" encoding="utf-8"?>
<sst xmlns="http://schemas.openxmlformats.org/spreadsheetml/2006/main" count="513" uniqueCount="187">
  <si>
    <t>Assets</t>
  </si>
  <si>
    <t>Cash in Checking</t>
  </si>
  <si>
    <t>Liabilities</t>
  </si>
  <si>
    <t>Custodial Accounts</t>
  </si>
  <si>
    <t>Fund Balances</t>
  </si>
  <si>
    <t>Revenue</t>
  </si>
  <si>
    <t>Expenses</t>
  </si>
  <si>
    <t>Expense</t>
  </si>
  <si>
    <t>Inc(Dec) in Fund Balance</t>
  </si>
  <si>
    <t>Total Change in All Funds</t>
  </si>
  <si>
    <t>Total Liabilities</t>
  </si>
  <si>
    <t>Total Assets</t>
  </si>
  <si>
    <t>Inc(Dec) In Fund Balance</t>
  </si>
  <si>
    <t>DueTo/From Fund 11</t>
  </si>
  <si>
    <t>Total Liabilities/Fund Balances</t>
  </si>
  <si>
    <t>Modesto Junior College</t>
  </si>
  <si>
    <t xml:space="preserve">Balance Sheet </t>
  </si>
  <si>
    <t>Income Statement</t>
  </si>
  <si>
    <t>Associated Students</t>
  </si>
  <si>
    <t>Fund</t>
  </si>
  <si>
    <t>Total</t>
  </si>
  <si>
    <t>Investments-EDJ Money Fund</t>
  </si>
  <si>
    <t>Suspense</t>
  </si>
  <si>
    <t>Student Trust Accounts</t>
  </si>
  <si>
    <t>Beginning Fund Balance</t>
  </si>
  <si>
    <t>Restricted Activities-Fund 72</t>
  </si>
  <si>
    <t>Restricted Activities-Fund 73</t>
  </si>
  <si>
    <t>Accrued Interest</t>
  </si>
  <si>
    <t>Student Receivables</t>
  </si>
  <si>
    <t>Total Fund Balance</t>
  </si>
  <si>
    <t>DueTo/From Fund 12</t>
  </si>
  <si>
    <t>DueTo/From Fund 72</t>
  </si>
  <si>
    <t>DueTo/From Fund 73</t>
  </si>
  <si>
    <t>DueTo/From Fund 71</t>
  </si>
  <si>
    <t>DueTo/From Fund 01</t>
  </si>
  <si>
    <t>Accounts Receivable</t>
  </si>
  <si>
    <t>Due from Other Funds " AS-A/R Clearing Account</t>
  </si>
  <si>
    <t>Deferred Income</t>
  </si>
  <si>
    <t>Cash on Hand-East</t>
  </si>
  <si>
    <t>Unrestricted Activities-Fund 71</t>
  </si>
  <si>
    <t>Sales Tax Payable</t>
  </si>
  <si>
    <t>Due To/From Fund 11</t>
  </si>
  <si>
    <t>Accounts Payable</t>
  </si>
  <si>
    <t>Due To/From Fund 01</t>
  </si>
  <si>
    <t>Prepaid Expense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</si>
  <si>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</si>
  <si>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</si>
  <si>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</si>
  <si>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</si>
  <si>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</si>
  <si>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</si>
  <si>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</si>
  <si>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</si>
  <si>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Actual</t>
  </si>
  <si>
    <t>Adjusted Budget</t>
  </si>
  <si>
    <t>71-0000-1960-696500-48849</t>
  </si>
  <si>
    <t>Sales Rev : AS-BBQ : Stdnt De</t>
  </si>
  <si>
    <t>71-0000-1960-696502-48849</t>
  </si>
  <si>
    <t>Sales Rev : AS-Vendor Fair :</t>
  </si>
  <si>
    <t>71-0000-1960-696503-48849</t>
  </si>
  <si>
    <t>Sales Rev : AS-ASMJC Presents</t>
  </si>
  <si>
    <t>71-0000-1960-696505-48849</t>
  </si>
  <si>
    <t>Sales Rev : AS-Cult Div &amp; Eth</t>
  </si>
  <si>
    <t>71-0000-1960-696510-48849</t>
  </si>
  <si>
    <t>Sales Rev : AS-SEP-T-Shirts :</t>
  </si>
  <si>
    <t>71-0000-1960-696520-48860</t>
  </si>
  <si>
    <t>Int Incm : AS-Operating Reven</t>
  </si>
  <si>
    <t>71-0000-1960-696520-48861</t>
  </si>
  <si>
    <t>Unreal Gain/(Loss) : AS-Opera</t>
  </si>
  <si>
    <t>71-0000-1960-696520-48885</t>
  </si>
  <si>
    <t>Other Stu Fees &amp; Charges : AS</t>
  </si>
  <si>
    <t>71-0000-1960-696529-48891</t>
  </si>
  <si>
    <t>Other  : AS-Other : Stdnt Dev</t>
  </si>
  <si>
    <t>Expenditures</t>
  </si>
  <si>
    <t>71-0000-1960-696500-55669</t>
  </si>
  <si>
    <t>Activ,Events : AS-BBQ : Stdnt</t>
  </si>
  <si>
    <t>71-0000-1960-696502-55669</t>
  </si>
  <si>
    <t>Activ,Events : AS-Vendor Fair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</si>
  <si>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</si>
  <si>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</si>
  <si>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</si>
  <si>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</si>
  <si>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</si>
  <si>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</si>
  <si>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71-0000-1960-696510-55669</t>
  </si>
  <si>
    <t>Activ,Events : AS-SEP-T-Shirt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</si>
  <si>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</si>
  <si>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</si>
  <si>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</si>
  <si>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</si>
  <si>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</si>
  <si>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71-0000-1960-696530-52360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</si>
  <si>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</si>
  <si>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</si>
  <si>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</si>
  <si>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</si>
  <si>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</si>
  <si>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</si>
  <si>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</si>
  <si>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</si>
  <si>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</si>
  <si>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</si>
  <si>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</si>
  <si>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</si>
  <si>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</si>
  <si>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</si>
  <si>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</si>
  <si>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</si>
  <si>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71-0000-1960-696531-55670</t>
  </si>
  <si>
    <t>Activities-AS : AS-Activity-L</t>
  </si>
  <si>
    <t>71-0000-1960-696532-55991</t>
  </si>
  <si>
    <t>71-0000-1960-696534-55991</t>
  </si>
  <si>
    <t>Other-Unrest : AS-Leadership</t>
  </si>
  <si>
    <t>71-0000-1960-696535-55991</t>
  </si>
  <si>
    <t>Other-Unrest : AS-Public Rela</t>
  </si>
  <si>
    <t>71-0000-1960-696540-55991</t>
  </si>
  <si>
    <t>Other-Unrest : AS-Activity Fe</t>
  </si>
  <si>
    <t>71-0000-1960-696546-55991</t>
  </si>
  <si>
    <t>Other-Unrest : AS-Other : Std</t>
  </si>
  <si>
    <t>71-0000-1960-696570-56400</t>
  </si>
  <si>
    <t>Equipment&lt;$5K : AS-Capital Ou</t>
  </si>
  <si>
    <t>Budget</t>
  </si>
  <si>
    <t>Student Representative Fee</t>
  </si>
  <si>
    <t>72-0000-1960-696520-48860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</si>
  <si>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</si>
  <si>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</si>
  <si>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</si>
  <si>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</si>
  <si>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</si>
  <si>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</si>
  <si>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</si>
  <si>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</si>
  <si>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</si>
  <si>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</si>
  <si>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</si>
  <si>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</si>
  <si>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</si>
  <si>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</si>
  <si>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</si>
  <si>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</si>
  <si>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</si>
  <si>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</si>
  <si>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73-0000-1960-696520-48860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</si>
  <si>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</si>
  <si>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</si>
  <si>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</si>
  <si>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</si>
  <si>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</si>
  <si>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</si>
  <si>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</si>
  <si>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</si>
  <si>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</si>
  <si>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</si>
  <si>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</si>
  <si>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</si>
  <si>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</si>
  <si>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</si>
  <si>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73-0000-1960-696570-56400</t>
  </si>
  <si>
    <t>72-0000-1960-696520-48861</t>
  </si>
  <si>
    <t>Unreal Gain(Loss)</t>
  </si>
  <si>
    <t>73-0000-1960-696520-48861</t>
  </si>
  <si>
    <t>Estimated Deficit</t>
  </si>
  <si>
    <t>71-0000-1960-696513-48849</t>
  </si>
  <si>
    <t>Sales Rev : AS-Other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</si>
  <si>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</si>
  <si>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</si>
  <si>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</si>
  <si>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</si>
  <si>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</si>
  <si>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</si>
  <si>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</si>
  <si>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NonInstruct-OT</t>
  </si>
  <si>
    <t>Activities-AS : AS-Activity-Lobbying</t>
  </si>
  <si>
    <t xml:space="preserve">Increase(Decrease) in Fund Balance </t>
  </si>
  <si>
    <t xml:space="preserve">Available </t>
  </si>
  <si>
    <t>Increase(Decrease) in Fund Balance</t>
  </si>
  <si>
    <t>71-0000-1960-696530-55211</t>
  </si>
  <si>
    <t>Fees-General : AS-Oper Activity</t>
  </si>
  <si>
    <t>72-0000-1960-696530-55101</t>
  </si>
  <si>
    <t>Travel-In District</t>
  </si>
  <si>
    <t>July 2014</t>
  </si>
  <si>
    <t>August 2014</t>
  </si>
  <si>
    <t>71-0000-1960-696520-48943</t>
  </si>
  <si>
    <t>Capital Gain(Loss)</t>
  </si>
  <si>
    <t>73-0000-1960-696520-48943</t>
  </si>
  <si>
    <t>72-0000-1960-696520-48943</t>
  </si>
  <si>
    <t>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</si>
</sst>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0" fontId="0" fillId="0" borderId="0" xfId="0" applyNumberFormat="1"/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0" fontId="0" fillId="0" borderId="10" xfId="0" applyNumberFormat="1" applyFont="1" applyBorder="1" applyAlignment="1">
      <alignment horizontal="center" vertical="center"/>
    </xf>
    <xf numFmtId="40" fontId="0" fillId="0" borderId="11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40" fontId="14" fillId="0" borderId="0" xfId="0" applyNumberFormat="1" applyFont="1"/>
    <xf numFmtId="40" fontId="14" fillId="0" borderId="10" xfId="0" applyNumberFormat="1" applyFont="1" applyBorder="1"/>
    <xf numFmtId="0" fontId="0" fillId="0" borderId="0" xfId="0" applyFont="1"/>
    <xf numFmtId="40" fontId="0" fillId="0" borderId="10" xfId="0" applyNumberFormat="1" applyFont="1" applyBorder="1"/>
    <xf numFmtId="40" fontId="0" fillId="0" borderId="12" xfId="0" applyNumberFormat="1" applyFont="1" applyBorder="1"/>
    <xf numFmtId="40" fontId="0" fillId="0" borderId="0" xfId="0" applyNumberFormat="1" applyBorder="1"/>
    <xf numFmtId="40" fontId="0" fillId="0" borderId="1" xfId="0" applyNumberFormat="1" applyBorder="1"/>
    <xf numFmtId="14" fontId="0" fillId="0" borderId="0" xfId="0" applyNumberFormat="1" applyAlignment="1">
      <alignment horizontal="center"/>
    </xf>
    <xf numFmtId="40" fontId="16" fillId="0" borderId="12" xfId="0" applyNumberFormat="1" applyFont="1" applyBorder="1" applyAlignment="1">
      <alignment horizontal="right"/>
    </xf>
    <xf numFmtId="40" fontId="17" fillId="0" borderId="1" xfId="0" applyNumberFormat="1" applyFont="1" applyBorder="1"/>
    <xf numFmtId="0" fontId="8" fillId="2" borderId="0" xfId="0" applyFont="1" applyFill="1"/>
    <xf numFmtId="40" fontId="8" fillId="2" borderId="0" xfId="0" applyNumberFormat="1" applyFont="1" applyFill="1"/>
    <xf numFmtId="0" fontId="7" fillId="2" borderId="0" xfId="0" applyFont="1" applyFill="1"/>
    <xf numFmtId="40" fontId="8" fillId="2" borderId="1" xfId="0" applyNumberFormat="1" applyFont="1" applyFill="1" applyBorder="1"/>
    <xf numFmtId="0" fontId="8" fillId="2" borderId="1" xfId="0" applyFont="1" applyFill="1" applyBorder="1"/>
    <xf numFmtId="0" fontId="7" fillId="2" borderId="1" xfId="0" applyFont="1" applyFill="1" applyBorder="1"/>
    <xf numFmtId="40" fontId="7" fillId="2" borderId="1" xfId="0" applyNumberFormat="1" applyFont="1" applyFill="1" applyBorder="1"/>
    <xf numFmtId="40" fontId="7" fillId="2" borderId="0" xfId="0" applyNumberFormat="1" applyFont="1" applyFill="1"/>
    <xf numFmtId="40" fontId="7" fillId="2" borderId="3" xfId="0" applyNumberFormat="1" applyFont="1" applyFill="1" applyBorder="1" applyAlignment="1">
      <alignment horizontal="center" vertical="center"/>
    </xf>
    <xf numFmtId="40" fontId="7" fillId="2" borderId="4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Alignment="1">
      <alignment horizontal="center"/>
    </xf>
    <xf numFmtId="40" fontId="10" fillId="2" borderId="0" xfId="0" applyNumberFormat="1" applyFont="1" applyFill="1"/>
    <xf numFmtId="40" fontId="8" fillId="2" borderId="0" xfId="0" applyNumberFormat="1" applyFont="1" applyFill="1" applyAlignment="1">
      <alignment vertical="center"/>
    </xf>
    <xf numFmtId="8" fontId="8" fillId="2" borderId="0" xfId="0" applyNumberFormat="1" applyFont="1" applyFill="1"/>
    <xf numFmtId="0" fontId="11" fillId="2" borderId="0" xfId="0" applyFont="1" applyFill="1"/>
    <xf numFmtId="40" fontId="11" fillId="2" borderId="0" xfId="0" applyNumberFormat="1" applyFont="1" applyFill="1"/>
    <xf numFmtId="0" fontId="12" fillId="2" borderId="0" xfId="0" applyFont="1" applyFill="1"/>
    <xf numFmtId="40" fontId="12" fillId="2" borderId="0" xfId="0" applyNumberFormat="1" applyFont="1" applyFill="1"/>
    <xf numFmtId="0" fontId="13" fillId="2" borderId="0" xfId="0" applyFont="1" applyFill="1"/>
    <xf numFmtId="40" fontId="13" fillId="2" borderId="0" xfId="0" applyNumberFormat="1" applyFont="1" applyFill="1"/>
    <xf numFmtId="0" fontId="7" fillId="2" borderId="0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8" fillId="3" borderId="0" xfId="0" applyFont="1" applyFill="1"/>
    <xf numFmtId="40" fontId="8" fillId="3" borderId="0" xfId="0" applyNumberFormat="1" applyFont="1" applyFill="1"/>
    <xf numFmtId="40" fontId="8" fillId="3" borderId="8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40" fontId="9" fillId="2" borderId="0" xfId="0" applyNumberFormat="1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7" fillId="2" borderId="0" xfId="0" quotePrefix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0" fontId="7" fillId="2" borderId="0" xfId="0" applyNumberFormat="1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8" fillId="2" borderId="0" xfId="0" applyFont="1" applyFill="1" applyBorder="1" applyAlignment="1"/>
    <xf numFmtId="0" fontId="8" fillId="2" borderId="6" xfId="0" applyFont="1" applyFill="1" applyBorder="1" applyAlignment="1"/>
    <xf numFmtId="40" fontId="7" fillId="2" borderId="2" xfId="0" applyNumberFormat="1" applyFont="1" applyFill="1" applyBorder="1" applyAlignment="1">
      <alignment horizontal="center" vertical="center"/>
    </xf>
    <xf numFmtId="40" fontId="7" fillId="2" borderId="13" xfId="0" applyNumberFormat="1" applyFont="1" applyFill="1" applyBorder="1" applyAlignment="1">
      <alignment horizontal="center" vertical="center"/>
    </xf>
    <xf numFmtId="40" fontId="7" fillId="2" borderId="5" xfId="0" applyNumberFormat="1" applyFont="1" applyFill="1" applyBorder="1" applyAlignment="1">
      <alignment horizontal="center" vertical="center"/>
    </xf>
    <xf numFmtId="40" fontId="7" fillId="2" borderId="14" xfId="0" applyNumberFormat="1" applyFont="1" applyFill="1" applyBorder="1" applyAlignment="1">
      <alignment horizontal="center" vertical="center"/>
    </xf>
    <xf numFmtId="40" fontId="7" fillId="2" borderId="4" xfId="0" applyNumberFormat="1" applyFont="1" applyFill="1" applyBorder="1" applyAlignment="1">
      <alignment horizontal="center" vertical="center" wrapText="1"/>
    </xf>
    <xf numFmtId="40" fontId="7" fillId="2" borderId="7" xfId="0" applyNumberFormat="1" applyFont="1" applyFill="1" applyBorder="1" applyAlignment="1">
      <alignment horizontal="center" vertical="center" wrapText="1"/>
    </xf>
    <xf numFmtId="40" fontId="6" fillId="2" borderId="0" xfId="0" applyNumberFormat="1" applyFont="1" applyFill="1" applyAlignment="1">
      <alignment horizontal="center"/>
    </xf>
    <xf numFmtId="0" fontId="5" fillId="2" borderId="0" xfId="0" applyFont="1" applyFill="1" applyAlignment="1"/>
    <xf numFmtId="40" fontId="7" fillId="2" borderId="0" xfId="0" applyNumberFormat="1" applyFont="1" applyFill="1" applyAlignment="1">
      <alignment horizontal="center"/>
    </xf>
    <xf numFmtId="0" fontId="8" fillId="2" borderId="0" xfId="0" applyFont="1" applyFill="1" applyAlignment="1"/>
    <xf numFmtId="40" fontId="7" fillId="2" borderId="0" xfId="0" quotePrefix="1" applyNumberFormat="1" applyFont="1" applyFill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8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40" fontId="9" fillId="2" borderId="0" xfId="0" applyNumberFormat="1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zoomScale="120" zoomScaleNormal="120" workbookViewId="0">
      <selection sqref="A1:XFD1048576"/>
    </sheetView>
  </sheetViews>
  <sheetFormatPr defaultColWidth="9.109375" defaultRowHeight="13.2" x14ac:dyDescent="0.25"/>
  <cols>
    <col min="1" max="1" width="46.44140625" style="20" customWidth="1"/>
    <col min="2" max="2" width="12.109375" style="21" customWidth="1"/>
    <col min="3" max="3" width="15.33203125" style="21" customWidth="1"/>
    <col min="4" max="4" width="15.109375" style="21" customWidth="1"/>
    <col min="5" max="5" width="15.5546875" style="21" customWidth="1"/>
    <col min="6" max="6" width="15.109375" style="21" customWidth="1"/>
    <col min="7" max="10" width="17.109375" style="21" customWidth="1"/>
    <col min="11" max="18" width="9.109375" style="20"/>
    <col min="19" max="23" width="17.109375" style="21" customWidth="1"/>
    <col min="24" max="16384" width="9.109375" style="20"/>
  </cols>
  <sheetData>
    <row r="1" spans="1:23" ht="22.8" x14ac:dyDescent="0.4">
      <c r="A1" s="68" t="s">
        <v>15</v>
      </c>
      <c r="B1" s="68"/>
      <c r="C1" s="69"/>
      <c r="D1" s="69"/>
      <c r="E1" s="69"/>
      <c r="F1" s="69"/>
    </row>
    <row r="2" spans="1:23" ht="15" x14ac:dyDescent="0.25">
      <c r="A2" s="70" t="s">
        <v>18</v>
      </c>
      <c r="B2" s="70"/>
      <c r="C2" s="71"/>
      <c r="D2" s="71"/>
      <c r="E2" s="71"/>
      <c r="F2" s="71"/>
    </row>
    <row r="3" spans="1:23" ht="15" x14ac:dyDescent="0.25">
      <c r="A3" s="70" t="s">
        <v>16</v>
      </c>
      <c r="B3" s="70"/>
      <c r="C3" s="71"/>
      <c r="D3" s="71"/>
      <c r="E3" s="71"/>
      <c r="F3" s="71"/>
    </row>
    <row r="4" spans="1:23" ht="15" x14ac:dyDescent="0.25">
      <c r="A4" s="72" t="s">
        <v>180</v>
      </c>
      <c r="B4" s="72"/>
      <c r="C4" s="71"/>
      <c r="D4" s="71"/>
      <c r="E4" s="71"/>
      <c r="F4" s="71"/>
    </row>
    <row r="5" spans="1:23" ht="13.8" thickBot="1" x14ac:dyDescent="0.3">
      <c r="A5" s="60"/>
      <c r="B5" s="61"/>
      <c r="C5" s="61"/>
      <c r="D5" s="61"/>
      <c r="E5" s="61"/>
      <c r="F5" s="61"/>
    </row>
    <row r="6" spans="1:23" ht="15" x14ac:dyDescent="0.25">
      <c r="A6" s="42"/>
      <c r="B6" s="62" t="s">
        <v>45</v>
      </c>
      <c r="C6" s="63"/>
      <c r="D6" s="28" t="s">
        <v>19</v>
      </c>
      <c r="E6" s="29" t="s">
        <v>19</v>
      </c>
      <c r="F6" s="66" t="s">
        <v>20</v>
      </c>
      <c r="G6" s="50"/>
      <c r="H6" s="50"/>
      <c r="I6" s="50"/>
      <c r="J6" s="50"/>
      <c r="S6" s="50"/>
      <c r="T6" s="50"/>
    </row>
    <row r="7" spans="1:23" ht="15.6" thickBot="1" x14ac:dyDescent="0.3">
      <c r="A7" s="43"/>
      <c r="B7" s="64"/>
      <c r="C7" s="65"/>
      <c r="D7" s="30">
        <v>72</v>
      </c>
      <c r="E7" s="31">
        <v>73</v>
      </c>
      <c r="F7" s="67"/>
      <c r="G7" s="32"/>
      <c r="H7" s="32"/>
      <c r="I7" s="32"/>
      <c r="J7" s="32"/>
      <c r="S7" s="32"/>
      <c r="T7" s="32"/>
      <c r="U7" s="50"/>
      <c r="V7" s="50"/>
      <c r="W7" s="50"/>
    </row>
    <row r="8" spans="1:23" ht="15" x14ac:dyDescent="0.25">
      <c r="U8" s="32"/>
      <c r="V8" s="32"/>
      <c r="W8" s="32"/>
    </row>
    <row r="9" spans="1:23" ht="15" x14ac:dyDescent="0.25">
      <c r="A9" s="22" t="s">
        <v>0</v>
      </c>
      <c r="B9" s="27"/>
    </row>
    <row r="11" spans="1:23" x14ac:dyDescent="0.25">
      <c r="A11" s="20" t="s">
        <v>41</v>
      </c>
      <c r="C11" s="21">
        <v>4288.34</v>
      </c>
      <c r="D11" s="21">
        <v>2583.1</v>
      </c>
      <c r="E11" s="21">
        <v>1575.46</v>
      </c>
      <c r="F11" s="21">
        <f>+C11+D11+E11</f>
        <v>8446.9000000000015</v>
      </c>
    </row>
    <row r="12" spans="1:23" ht="13.5" customHeight="1" x14ac:dyDescent="0.35">
      <c r="A12" s="20" t="s">
        <v>30</v>
      </c>
      <c r="F12" s="21">
        <f>+C12+D12+E12</f>
        <v>0</v>
      </c>
      <c r="G12" s="33"/>
    </row>
    <row r="13" spans="1:23" ht="13.5" customHeight="1" x14ac:dyDescent="0.35">
      <c r="A13" s="20" t="s">
        <v>43</v>
      </c>
      <c r="C13" s="21">
        <v>2907.69</v>
      </c>
      <c r="F13" s="21">
        <f>+C13+D13+E13</f>
        <v>2907.69</v>
      </c>
      <c r="G13" s="33"/>
    </row>
    <row r="14" spans="1:23" ht="13.5" customHeight="1" x14ac:dyDescent="0.25">
      <c r="A14" s="20" t="s">
        <v>33</v>
      </c>
      <c r="B14" s="34"/>
      <c r="D14" s="21">
        <v>294768.48</v>
      </c>
      <c r="E14" s="21">
        <v>614725.77</v>
      </c>
      <c r="F14" s="21">
        <f t="shared" ref="F14:F25" si="0">+C14+D14+E14</f>
        <v>909494.25</v>
      </c>
    </row>
    <row r="15" spans="1:23" x14ac:dyDescent="0.25">
      <c r="A15" s="20" t="s">
        <v>36</v>
      </c>
      <c r="F15" s="21">
        <f t="shared" si="0"/>
        <v>0</v>
      </c>
    </row>
    <row r="16" spans="1:23" x14ac:dyDescent="0.25">
      <c r="A16" s="20" t="s">
        <v>1</v>
      </c>
      <c r="C16" s="21">
        <v>204920</v>
      </c>
      <c r="F16" s="21">
        <f>+C16+D16+E16</f>
        <v>204920</v>
      </c>
    </row>
    <row r="17" spans="1:23" x14ac:dyDescent="0.25">
      <c r="A17" s="20" t="s">
        <v>38</v>
      </c>
      <c r="C17" s="21">
        <v>50</v>
      </c>
      <c r="F17" s="21">
        <f t="shared" si="0"/>
        <v>50</v>
      </c>
      <c r="G17" s="20"/>
      <c r="H17" s="20"/>
      <c r="I17" s="20"/>
      <c r="J17" s="20"/>
      <c r="S17" s="20"/>
      <c r="T17" s="20"/>
      <c r="U17" s="20"/>
      <c r="V17" s="20"/>
      <c r="W17" s="20"/>
    </row>
    <row r="18" spans="1:23" x14ac:dyDescent="0.25">
      <c r="A18" s="44" t="s">
        <v>21</v>
      </c>
      <c r="B18" s="45">
        <v>747318.37</v>
      </c>
      <c r="C18" s="45"/>
      <c r="D18" s="45"/>
      <c r="E18" s="45"/>
      <c r="F18" s="45"/>
      <c r="G18" s="20"/>
      <c r="H18" s="20"/>
      <c r="I18" s="20"/>
      <c r="J18" s="20"/>
      <c r="S18" s="20"/>
      <c r="T18" s="20"/>
      <c r="U18" s="20"/>
      <c r="V18" s="20"/>
      <c r="W18" s="20"/>
    </row>
    <row r="19" spans="1:23" x14ac:dyDescent="0.25">
      <c r="A19" s="44" t="s">
        <v>46</v>
      </c>
      <c r="B19" s="45">
        <v>159169.60000000001</v>
      </c>
      <c r="C19" s="45"/>
      <c r="D19" s="45"/>
      <c r="E19" s="45"/>
      <c r="F19" s="45"/>
      <c r="G19" s="20"/>
      <c r="H19" s="20"/>
      <c r="I19" s="20"/>
      <c r="J19" s="20"/>
      <c r="S19" s="20"/>
      <c r="T19" s="20"/>
      <c r="U19" s="20"/>
      <c r="V19" s="20"/>
      <c r="W19" s="20"/>
    </row>
    <row r="20" spans="1:23" x14ac:dyDescent="0.25">
      <c r="A20" s="44" t="s">
        <v>47</v>
      </c>
      <c r="B20" s="45">
        <v>204162.95</v>
      </c>
      <c r="C20" s="45"/>
      <c r="D20" s="45"/>
      <c r="E20" s="45"/>
      <c r="F20" s="45"/>
      <c r="G20" s="20"/>
      <c r="H20" s="20"/>
      <c r="I20" s="20"/>
      <c r="J20" s="20"/>
      <c r="S20" s="20"/>
      <c r="T20" s="20"/>
      <c r="U20" s="20"/>
      <c r="V20" s="20"/>
      <c r="W20" s="20"/>
    </row>
    <row r="21" spans="1:23" x14ac:dyDescent="0.25">
      <c r="A21" s="44" t="s">
        <v>48</v>
      </c>
      <c r="B21" s="46">
        <v>-119.79</v>
      </c>
      <c r="C21" s="45">
        <f>+B21+B20+B19+B18</f>
        <v>1110531.1299999999</v>
      </c>
      <c r="D21" s="45"/>
      <c r="E21" s="45"/>
      <c r="F21" s="45">
        <f t="shared" si="0"/>
        <v>1110531.1299999999</v>
      </c>
      <c r="G21" s="20"/>
      <c r="H21" s="20"/>
      <c r="I21" s="20"/>
      <c r="J21" s="20"/>
      <c r="S21" s="20"/>
      <c r="T21" s="20"/>
      <c r="U21" s="20"/>
      <c r="V21" s="20"/>
      <c r="W21" s="20"/>
    </row>
    <row r="22" spans="1:23" x14ac:dyDescent="0.25">
      <c r="A22" s="20" t="s">
        <v>28</v>
      </c>
      <c r="F22" s="21">
        <f t="shared" si="0"/>
        <v>0</v>
      </c>
      <c r="G22" s="20"/>
      <c r="H22" s="20"/>
      <c r="I22" s="20"/>
      <c r="J22" s="20"/>
      <c r="S22" s="20"/>
      <c r="T22" s="20"/>
      <c r="U22" s="20"/>
      <c r="V22" s="20"/>
      <c r="W22" s="20"/>
    </row>
    <row r="23" spans="1:23" x14ac:dyDescent="0.25">
      <c r="A23" s="20" t="s">
        <v>27</v>
      </c>
      <c r="C23" s="21">
        <v>1655.06</v>
      </c>
      <c r="F23" s="21">
        <f t="shared" si="0"/>
        <v>1655.06</v>
      </c>
      <c r="G23" s="20"/>
      <c r="H23" s="20"/>
      <c r="I23" s="20"/>
      <c r="J23" s="20"/>
      <c r="S23" s="20"/>
      <c r="T23" s="20"/>
      <c r="U23" s="20"/>
      <c r="V23" s="20"/>
      <c r="W23" s="20"/>
    </row>
    <row r="24" spans="1:23" x14ac:dyDescent="0.25">
      <c r="A24" s="20" t="s">
        <v>35</v>
      </c>
      <c r="F24" s="21">
        <f t="shared" si="0"/>
        <v>0</v>
      </c>
      <c r="G24" s="20"/>
      <c r="H24" s="20"/>
      <c r="I24" s="20"/>
      <c r="J24" s="20"/>
      <c r="S24" s="20"/>
      <c r="T24" s="20"/>
      <c r="U24" s="20"/>
      <c r="V24" s="20"/>
      <c r="W24" s="20"/>
    </row>
    <row r="25" spans="1:23" x14ac:dyDescent="0.25">
      <c r="A25" s="20" t="s">
        <v>44</v>
      </c>
      <c r="F25" s="21">
        <f t="shared" si="0"/>
        <v>0</v>
      </c>
      <c r="G25" s="20"/>
      <c r="H25" s="20"/>
      <c r="I25" s="20"/>
      <c r="J25" s="20"/>
      <c r="S25" s="20"/>
      <c r="T25" s="20"/>
      <c r="U25" s="20"/>
      <c r="V25" s="20"/>
      <c r="W25" s="20"/>
    </row>
    <row r="27" spans="1:23" ht="30.75" customHeight="1" thickBot="1" x14ac:dyDescent="0.3">
      <c r="A27" s="22" t="s">
        <v>11</v>
      </c>
      <c r="B27" s="27"/>
      <c r="C27" s="26">
        <f>SUM(C11:C26)</f>
        <v>1324352.22</v>
      </c>
      <c r="D27" s="26">
        <f>SUM(D11:D26)</f>
        <v>297351.57999999996</v>
      </c>
      <c r="E27" s="26">
        <f>SUM(E11:E26)</f>
        <v>616301.23</v>
      </c>
      <c r="F27" s="26">
        <f>+C27+D27+E27</f>
        <v>2238005.0299999998</v>
      </c>
      <c r="G27" s="20"/>
      <c r="H27" s="20"/>
      <c r="I27" s="20"/>
      <c r="J27" s="20"/>
      <c r="S27" s="20"/>
      <c r="T27" s="20"/>
      <c r="U27" s="20"/>
      <c r="V27" s="20"/>
      <c r="W27" s="20"/>
    </row>
    <row r="28" spans="1:23" ht="13.8" thickTop="1" x14ac:dyDescent="0.25">
      <c r="E28" s="35"/>
      <c r="G28" s="20"/>
      <c r="H28" s="20"/>
      <c r="I28" s="20"/>
      <c r="J28" s="20"/>
      <c r="S28" s="20"/>
      <c r="T28" s="20"/>
      <c r="U28" s="20"/>
      <c r="V28" s="20"/>
      <c r="W28" s="20"/>
    </row>
    <row r="30" spans="1:23" ht="17.399999999999999" x14ac:dyDescent="0.3">
      <c r="A30" s="36" t="s">
        <v>2</v>
      </c>
      <c r="B30" s="37"/>
      <c r="G30" s="20"/>
      <c r="H30" s="20"/>
      <c r="I30" s="20"/>
      <c r="J30" s="20"/>
      <c r="S30" s="20"/>
      <c r="T30" s="20"/>
      <c r="U30" s="20"/>
      <c r="V30" s="20"/>
      <c r="W30" s="20"/>
    </row>
    <row r="31" spans="1:23" x14ac:dyDescent="0.25">
      <c r="A31" s="20" t="s">
        <v>34</v>
      </c>
      <c r="F31" s="21">
        <f t="shared" ref="F31:F41" si="1">+C31+D31+E31</f>
        <v>0</v>
      </c>
      <c r="G31" s="20"/>
      <c r="H31" s="20"/>
      <c r="I31" s="20"/>
      <c r="J31" s="20"/>
      <c r="S31" s="20"/>
      <c r="T31" s="20"/>
      <c r="U31" s="20"/>
      <c r="V31" s="20"/>
      <c r="W31" s="20"/>
    </row>
    <row r="32" spans="1:23" x14ac:dyDescent="0.25">
      <c r="A32" s="20" t="s">
        <v>13</v>
      </c>
      <c r="F32" s="21">
        <f t="shared" si="1"/>
        <v>0</v>
      </c>
      <c r="G32" s="20"/>
      <c r="H32" s="20"/>
      <c r="I32" s="20"/>
      <c r="J32" s="20"/>
      <c r="S32" s="20"/>
      <c r="T32" s="20"/>
      <c r="U32" s="20"/>
      <c r="V32" s="20"/>
      <c r="W32" s="20"/>
    </row>
    <row r="33" spans="1:23" x14ac:dyDescent="0.25">
      <c r="A33" s="20" t="s">
        <v>30</v>
      </c>
      <c r="C33" s="21">
        <v>110</v>
      </c>
      <c r="F33" s="21">
        <f t="shared" si="1"/>
        <v>110</v>
      </c>
      <c r="S33" s="20"/>
      <c r="T33" s="20"/>
      <c r="U33" s="20"/>
      <c r="V33" s="20"/>
      <c r="W33" s="20"/>
    </row>
    <row r="34" spans="1:23" x14ac:dyDescent="0.25">
      <c r="A34" s="20" t="s">
        <v>31</v>
      </c>
      <c r="C34" s="21">
        <v>294768.48</v>
      </c>
      <c r="F34" s="21">
        <f t="shared" si="1"/>
        <v>294768.48</v>
      </c>
      <c r="S34" s="20"/>
      <c r="T34" s="20"/>
      <c r="U34" s="20"/>
      <c r="V34" s="20"/>
      <c r="W34" s="20"/>
    </row>
    <row r="35" spans="1:23" x14ac:dyDescent="0.25">
      <c r="A35" s="20" t="s">
        <v>32</v>
      </c>
      <c r="C35" s="21">
        <v>614725.77</v>
      </c>
      <c r="F35" s="21">
        <f t="shared" si="1"/>
        <v>614725.77</v>
      </c>
      <c r="S35" s="20"/>
      <c r="T35" s="20"/>
      <c r="U35" s="20"/>
      <c r="V35" s="20"/>
      <c r="W35" s="20"/>
    </row>
    <row r="36" spans="1:23" x14ac:dyDescent="0.25">
      <c r="A36" s="20" t="s">
        <v>42</v>
      </c>
      <c r="F36" s="21">
        <f t="shared" si="1"/>
        <v>0</v>
      </c>
      <c r="S36" s="20"/>
      <c r="T36" s="20"/>
      <c r="U36" s="20"/>
      <c r="V36" s="20"/>
      <c r="W36" s="20"/>
    </row>
    <row r="37" spans="1:23" ht="15" x14ac:dyDescent="0.25">
      <c r="A37" s="20" t="s">
        <v>40</v>
      </c>
      <c r="F37" s="21">
        <f t="shared" si="1"/>
        <v>0</v>
      </c>
      <c r="O37" s="22"/>
      <c r="S37" s="20"/>
      <c r="T37" s="20"/>
      <c r="U37" s="20"/>
      <c r="V37" s="20"/>
      <c r="W37" s="20"/>
    </row>
    <row r="38" spans="1:23" x14ac:dyDescent="0.25">
      <c r="A38" s="20" t="s">
        <v>22</v>
      </c>
      <c r="F38" s="21">
        <f t="shared" si="1"/>
        <v>0</v>
      </c>
      <c r="S38" s="20"/>
      <c r="T38" s="20"/>
      <c r="U38" s="20"/>
      <c r="V38" s="20"/>
      <c r="W38" s="20"/>
    </row>
    <row r="39" spans="1:23" x14ac:dyDescent="0.25">
      <c r="A39" s="20" t="s">
        <v>37</v>
      </c>
      <c r="F39" s="21">
        <f t="shared" si="1"/>
        <v>0</v>
      </c>
      <c r="S39" s="20"/>
      <c r="T39" s="20"/>
      <c r="U39" s="20"/>
      <c r="V39" s="20"/>
      <c r="W39" s="20"/>
    </row>
    <row r="40" spans="1:23" x14ac:dyDescent="0.25">
      <c r="A40" s="20" t="s">
        <v>3</v>
      </c>
      <c r="C40" s="21">
        <f>3185.58+759.93</f>
        <v>3945.5099999999998</v>
      </c>
      <c r="F40" s="21">
        <f t="shared" si="1"/>
        <v>3945.5099999999998</v>
      </c>
      <c r="S40" s="20"/>
      <c r="T40" s="20"/>
      <c r="U40" s="20"/>
      <c r="V40" s="20"/>
      <c r="W40" s="20"/>
    </row>
    <row r="41" spans="1:23" ht="15" x14ac:dyDescent="0.25">
      <c r="A41" s="20" t="s">
        <v>23</v>
      </c>
      <c r="C41" s="21">
        <f>152788.17-C40</f>
        <v>148842.66</v>
      </c>
      <c r="F41" s="21">
        <f t="shared" si="1"/>
        <v>148842.66</v>
      </c>
      <c r="J41" s="27"/>
      <c r="S41" s="20"/>
      <c r="T41" s="20"/>
      <c r="U41" s="20"/>
      <c r="V41" s="20"/>
      <c r="W41" s="20"/>
    </row>
    <row r="42" spans="1:23" x14ac:dyDescent="0.25">
      <c r="S42" s="20"/>
      <c r="T42" s="20"/>
      <c r="U42" s="20"/>
      <c r="V42" s="20"/>
      <c r="W42" s="20"/>
    </row>
    <row r="43" spans="1:23" ht="25.5" customHeight="1" thickBot="1" x14ac:dyDescent="0.3">
      <c r="A43" s="22" t="s">
        <v>10</v>
      </c>
      <c r="B43" s="27"/>
      <c r="C43" s="26">
        <f>SUM(C31:C42)</f>
        <v>1062392.42</v>
      </c>
      <c r="D43" s="26">
        <f>SUM(D31:D42)</f>
        <v>0</v>
      </c>
      <c r="E43" s="26">
        <f>SUM(E31:E42)</f>
        <v>0</v>
      </c>
      <c r="F43" s="26">
        <f>SUM(F31:F42)</f>
        <v>1062392.42</v>
      </c>
      <c r="G43" s="27"/>
      <c r="H43" s="27"/>
      <c r="M43" s="22"/>
      <c r="N43" s="22"/>
      <c r="S43" s="20"/>
      <c r="T43" s="20"/>
      <c r="U43" s="20"/>
      <c r="V43" s="20"/>
      <c r="W43" s="20"/>
    </row>
    <row r="44" spans="1:23" ht="15.6" thickTop="1" x14ac:dyDescent="0.25">
      <c r="I44" s="27"/>
      <c r="Q44" s="22"/>
      <c r="R44" s="22"/>
      <c r="S44" s="20"/>
      <c r="T44" s="20"/>
      <c r="U44" s="20"/>
      <c r="V44" s="20"/>
      <c r="W44" s="20"/>
    </row>
    <row r="45" spans="1:23" ht="17.399999999999999" x14ac:dyDescent="0.3">
      <c r="A45" s="36" t="s">
        <v>4</v>
      </c>
      <c r="B45" s="37"/>
      <c r="P45" s="22"/>
      <c r="S45" s="20"/>
      <c r="T45" s="20"/>
      <c r="U45" s="20"/>
      <c r="V45" s="20"/>
      <c r="W45" s="20"/>
    </row>
    <row r="46" spans="1:23" ht="15" x14ac:dyDescent="0.25">
      <c r="K46" s="22"/>
      <c r="L46" s="22"/>
      <c r="O46" s="22"/>
      <c r="S46" s="20"/>
      <c r="T46" s="20"/>
      <c r="U46" s="20"/>
      <c r="V46" s="20"/>
      <c r="W46" s="20"/>
    </row>
    <row r="47" spans="1:23" x14ac:dyDescent="0.25">
      <c r="A47" s="20" t="s">
        <v>24</v>
      </c>
      <c r="C47" s="21">
        <f>99585.94+180544.7-25658.82-110</f>
        <v>254361.82</v>
      </c>
      <c r="D47" s="21">
        <f>117171.8+163118.92+14329.21</f>
        <v>294619.93000000005</v>
      </c>
      <c r="E47" s="21">
        <f>298165.42+224182.28+92107.58</f>
        <v>614455.27999999991</v>
      </c>
      <c r="F47" s="21">
        <f>+C47+D47+E47</f>
        <v>1163437.0299999998</v>
      </c>
      <c r="S47" s="20"/>
      <c r="T47" s="20"/>
      <c r="U47" s="20"/>
      <c r="V47" s="20"/>
      <c r="W47" s="20"/>
    </row>
    <row r="48" spans="1:23" ht="15" x14ac:dyDescent="0.25">
      <c r="A48" s="20" t="s">
        <v>12</v>
      </c>
      <c r="C48" s="21">
        <f>+Jul14IS!B13</f>
        <v>7597.98</v>
      </c>
      <c r="D48" s="21">
        <f>+Jul14IS!B21</f>
        <v>2731.65</v>
      </c>
      <c r="E48" s="21">
        <f>+Jul14IS!B29</f>
        <v>1845.9499999999989</v>
      </c>
      <c r="F48" s="21">
        <f>+C48+D48+E48</f>
        <v>12175.579999999998</v>
      </c>
      <c r="J48" s="27"/>
      <c r="S48" s="20"/>
      <c r="T48" s="20"/>
      <c r="U48" s="20"/>
      <c r="V48" s="20"/>
      <c r="W48" s="20"/>
    </row>
    <row r="49" spans="1:23" x14ac:dyDescent="0.25">
      <c r="S49" s="20"/>
      <c r="T49" s="20"/>
      <c r="U49" s="20"/>
      <c r="V49" s="20"/>
      <c r="W49" s="20"/>
    </row>
    <row r="50" spans="1:23" ht="24.75" customHeight="1" thickBot="1" x14ac:dyDescent="0.3">
      <c r="A50" s="22" t="s">
        <v>29</v>
      </c>
      <c r="B50" s="27"/>
      <c r="C50" s="26">
        <f>SUM(C47:C49)</f>
        <v>261959.80000000002</v>
      </c>
      <c r="D50" s="26">
        <f>SUM(D47:D49)</f>
        <v>297351.58000000007</v>
      </c>
      <c r="E50" s="26">
        <f>SUM(E47:E49)</f>
        <v>616301.22999999986</v>
      </c>
      <c r="F50" s="26">
        <f>+F48+F47</f>
        <v>1175612.6099999999</v>
      </c>
      <c r="G50" s="27"/>
      <c r="M50" s="22"/>
      <c r="N50" s="22"/>
      <c r="S50" s="20"/>
      <c r="T50" s="20"/>
      <c r="U50" s="20"/>
      <c r="V50" s="20"/>
      <c r="W50" s="20"/>
    </row>
    <row r="51" spans="1:23" ht="15.6" thickTop="1" x14ac:dyDescent="0.25">
      <c r="H51" s="27"/>
      <c r="Q51" s="22"/>
      <c r="R51" s="22"/>
      <c r="S51" s="20"/>
      <c r="T51" s="20"/>
      <c r="U51" s="20"/>
      <c r="V51" s="20"/>
      <c r="W51" s="20"/>
    </row>
    <row r="52" spans="1:23" ht="15" x14ac:dyDescent="0.25">
      <c r="I52" s="27"/>
      <c r="P52" s="22"/>
      <c r="S52" s="20"/>
      <c r="T52" s="20"/>
      <c r="U52" s="20"/>
      <c r="V52" s="20"/>
      <c r="W52" s="20"/>
    </row>
    <row r="53" spans="1:23" ht="22.5" customHeight="1" thickBot="1" x14ac:dyDescent="0.3">
      <c r="A53" s="22" t="s">
        <v>14</v>
      </c>
      <c r="B53" s="27"/>
      <c r="C53" s="26">
        <f>+C50+C43</f>
        <v>1324352.22</v>
      </c>
      <c r="D53" s="26">
        <f>+D50+D43</f>
        <v>297351.58000000007</v>
      </c>
      <c r="E53" s="26">
        <f>+E50+E43</f>
        <v>616301.22999999986</v>
      </c>
      <c r="F53" s="26">
        <f>+F50+F43</f>
        <v>2238005.0299999998</v>
      </c>
      <c r="K53" s="22"/>
      <c r="L53" s="22"/>
      <c r="S53" s="20"/>
      <c r="T53" s="20"/>
      <c r="U53" s="20"/>
      <c r="V53" s="20"/>
      <c r="W53" s="20"/>
    </row>
    <row r="54" spans="1:23" ht="13.8" thickTop="1" x14ac:dyDescent="0.25">
      <c r="S54" s="20"/>
      <c r="T54" s="20"/>
      <c r="U54" s="20"/>
      <c r="V54" s="20"/>
      <c r="W54" s="20"/>
    </row>
    <row r="55" spans="1:23" x14ac:dyDescent="0.25">
      <c r="C55" s="21">
        <f>+C27-C53</f>
        <v>0</v>
      </c>
      <c r="D55" s="21">
        <f>+D27-D53</f>
        <v>0</v>
      </c>
      <c r="E55" s="21">
        <f>+E27-E53</f>
        <v>0</v>
      </c>
      <c r="F55" s="21">
        <f>+F27-F53</f>
        <v>0</v>
      </c>
      <c r="S55" s="20"/>
      <c r="T55" s="20"/>
      <c r="U55" s="20"/>
      <c r="V55" s="20"/>
      <c r="W55" s="20"/>
    </row>
    <row r="56" spans="1:23" ht="13.8" x14ac:dyDescent="0.25">
      <c r="A56" s="38"/>
      <c r="B56" s="39"/>
      <c r="S56" s="20"/>
      <c r="T56" s="20"/>
      <c r="U56" s="20"/>
      <c r="V56" s="20"/>
      <c r="W56" s="20"/>
    </row>
    <row r="57" spans="1:23" ht="13.8" x14ac:dyDescent="0.25">
      <c r="A57" s="38"/>
      <c r="B57" s="39"/>
      <c r="S57" s="20"/>
      <c r="T57" s="20"/>
      <c r="U57" s="20"/>
      <c r="V57" s="20"/>
      <c r="W57" s="20"/>
    </row>
    <row r="58" spans="1:23" x14ac:dyDescent="0.25">
      <c r="A58" s="40"/>
      <c r="B58" s="41"/>
      <c r="S58" s="20"/>
      <c r="T58" s="20"/>
      <c r="U58" s="20"/>
      <c r="V58" s="20"/>
      <c r="W58" s="20"/>
    </row>
    <row r="59" spans="1:23" x14ac:dyDescent="0.25">
      <c r="S59" s="20"/>
      <c r="T59" s="20"/>
      <c r="U59" s="20"/>
      <c r="V59" s="20"/>
      <c r="W59" s="20"/>
    </row>
    <row r="60" spans="1:23" x14ac:dyDescent="0.25">
      <c r="S60" s="20"/>
      <c r="T60" s="20"/>
      <c r="U60" s="20"/>
      <c r="V60" s="20"/>
      <c r="W60" s="20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4" type="noConversion"/>
  <pageMargins left="0" right="0" top="0" bottom="0" header="0" footer="0"/>
  <pageSetup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120" zoomScaleNormal="120" workbookViewId="0">
      <selection activeCell="C24" sqref="C24"/>
    </sheetView>
  </sheetViews>
  <sheetFormatPr defaultRowHeight="13.2" x14ac:dyDescent="0.25"/>
  <cols>
    <col min="1" max="1" width="28.33203125" style="57" bestFit="1" customWidth="1"/>
    <col min="2" max="2" width="31.88671875" customWidth="1"/>
    <col min="3" max="3" width="14.44140625" customWidth="1"/>
    <col min="4" max="4" width="11.5546875" bestFit="1" customWidth="1"/>
    <col min="5" max="5" width="16.33203125" customWidth="1"/>
    <col min="6" max="6" width="9.44140625" customWidth="1"/>
  </cols>
  <sheetData>
    <row r="1" spans="1:5" ht="31.2" x14ac:dyDescent="0.6">
      <c r="A1" s="74" t="s">
        <v>15</v>
      </c>
      <c r="B1" s="74"/>
      <c r="C1" s="74"/>
      <c r="D1" s="74"/>
      <c r="E1" s="74"/>
    </row>
    <row r="2" spans="1:5" ht="15.6" x14ac:dyDescent="0.3">
      <c r="A2" s="78" t="s">
        <v>18</v>
      </c>
      <c r="B2" s="78"/>
      <c r="C2" s="78"/>
      <c r="D2" s="78"/>
      <c r="E2" s="78"/>
    </row>
    <row r="3" spans="1:5" x14ac:dyDescent="0.25">
      <c r="A3" s="75" t="s">
        <v>122</v>
      </c>
      <c r="B3" s="75"/>
      <c r="C3" s="75"/>
      <c r="D3" s="75"/>
      <c r="E3" s="75"/>
    </row>
    <row r="4" spans="1:5" x14ac:dyDescent="0.25">
      <c r="A4" s="75" t="s">
        <v>50</v>
      </c>
      <c r="B4" s="75"/>
      <c r="C4" s="75"/>
      <c r="D4" s="75"/>
      <c r="E4" s="75"/>
    </row>
    <row r="5" spans="1:5" x14ac:dyDescent="0.25">
      <c r="A5" s="76" t="s">
        <v>186</v>
      </c>
      <c r="B5" s="75"/>
      <c r="C5" s="75"/>
      <c r="D5" s="75"/>
      <c r="E5" s="75"/>
    </row>
    <row r="7" spans="1:5" ht="37.5" customHeight="1" x14ac:dyDescent="0.25">
      <c r="A7" s="2" t="s">
        <v>51</v>
      </c>
      <c r="B7" s="3" t="s">
        <v>52</v>
      </c>
      <c r="C7" s="5" t="s">
        <v>54</v>
      </c>
      <c r="D7" s="4" t="s">
        <v>53</v>
      </c>
      <c r="E7" s="5" t="s">
        <v>174</v>
      </c>
    </row>
    <row r="8" spans="1:5" x14ac:dyDescent="0.25">
      <c r="C8" s="1"/>
      <c r="D8" s="1"/>
      <c r="E8" s="1"/>
    </row>
    <row r="9" spans="1:5" ht="23.4" x14ac:dyDescent="0.45">
      <c r="A9" s="7" t="s">
        <v>5</v>
      </c>
      <c r="D9" s="1"/>
      <c r="E9" s="1"/>
    </row>
    <row r="10" spans="1:5" s="9" customFormat="1" ht="14.4" x14ac:dyDescent="0.3">
      <c r="A10" s="8" t="s">
        <v>123</v>
      </c>
      <c r="B10" s="9" t="s">
        <v>66</v>
      </c>
      <c r="C10" s="10">
        <v>3500</v>
      </c>
      <c r="D10" s="10">
        <v>473.93</v>
      </c>
      <c r="E10" s="10">
        <f>+D10-C10</f>
        <v>-3026.07</v>
      </c>
    </row>
    <row r="11" spans="1:5" s="9" customFormat="1" ht="14.4" x14ac:dyDescent="0.3">
      <c r="A11" s="8" t="s">
        <v>158</v>
      </c>
      <c r="B11" s="9" t="s">
        <v>159</v>
      </c>
      <c r="C11" s="10"/>
      <c r="D11" s="10">
        <v>-445.01</v>
      </c>
      <c r="E11" s="10">
        <f>+D11-C11</f>
        <v>-445.01</v>
      </c>
    </row>
    <row r="12" spans="1:5" s="9" customFormat="1" ht="14.4" x14ac:dyDescent="0.3">
      <c r="A12" s="8" t="s">
        <v>124</v>
      </c>
      <c r="B12" s="9" t="s">
        <v>125</v>
      </c>
      <c r="C12" s="10">
        <v>54000</v>
      </c>
      <c r="D12" s="10">
        <v>5379.07</v>
      </c>
      <c r="E12" s="10">
        <f>+D12-C12</f>
        <v>-48620.93</v>
      </c>
    </row>
    <row r="13" spans="1:5" ht="14.4" x14ac:dyDescent="0.3">
      <c r="A13" s="58" t="s">
        <v>185</v>
      </c>
      <c r="B13" s="59" t="s">
        <v>183</v>
      </c>
      <c r="C13" s="10"/>
      <c r="D13" s="10">
        <v>23.52</v>
      </c>
      <c r="E13" s="10">
        <f t="shared" ref="E13" si="0">+D13-C13</f>
        <v>23.52</v>
      </c>
    </row>
    <row r="14" spans="1:5" s="9" customFormat="1" ht="14.4" x14ac:dyDescent="0.3">
      <c r="A14" s="8" t="s">
        <v>126</v>
      </c>
      <c r="B14" s="9" t="s">
        <v>72</v>
      </c>
      <c r="C14" s="10"/>
      <c r="D14" s="10"/>
      <c r="E14" s="10">
        <f>+D14-C14</f>
        <v>0</v>
      </c>
    </row>
    <row r="15" spans="1:5" x14ac:dyDescent="0.25">
      <c r="D15" s="1"/>
      <c r="E15" s="1"/>
    </row>
    <row r="16" spans="1:5" x14ac:dyDescent="0.25">
      <c r="C16" s="13">
        <f>SUM(C10:C15)</f>
        <v>57500</v>
      </c>
      <c r="D16" s="13">
        <f>SUM(D10:D15)</f>
        <v>5431.51</v>
      </c>
      <c r="E16" s="13">
        <f>SUM(E10:E15)</f>
        <v>-52068.490000000005</v>
      </c>
    </row>
    <row r="17" spans="1:5" ht="23.4" x14ac:dyDescent="0.45">
      <c r="A17" s="7" t="s">
        <v>73</v>
      </c>
    </row>
    <row r="18" spans="1:5" ht="14.4" x14ac:dyDescent="0.3">
      <c r="A18" s="8" t="s">
        <v>127</v>
      </c>
      <c r="B18" s="9" t="s">
        <v>95</v>
      </c>
      <c r="C18" s="10">
        <v>10000</v>
      </c>
      <c r="D18" s="10">
        <v>875.92</v>
      </c>
      <c r="E18" s="10">
        <f>+C18-D18</f>
        <v>9124.08</v>
      </c>
    </row>
    <row r="19" spans="1:5" ht="14.4" x14ac:dyDescent="0.3">
      <c r="A19" s="8" t="s">
        <v>128</v>
      </c>
      <c r="B19" s="9" t="s">
        <v>97</v>
      </c>
      <c r="C19" s="10">
        <v>14000</v>
      </c>
      <c r="D19" s="10"/>
      <c r="E19" s="10">
        <f t="shared" ref="E19:E27" si="1">+C19-D19</f>
        <v>14000</v>
      </c>
    </row>
    <row r="20" spans="1:5" ht="14.4" x14ac:dyDescent="0.3">
      <c r="A20" s="53" t="s">
        <v>178</v>
      </c>
      <c r="B20" s="54" t="s">
        <v>179</v>
      </c>
      <c r="C20" s="10">
        <v>13000</v>
      </c>
      <c r="D20" s="10"/>
      <c r="E20" s="10">
        <f t="shared" si="1"/>
        <v>13000</v>
      </c>
    </row>
    <row r="21" spans="1:5" ht="14.4" x14ac:dyDescent="0.3">
      <c r="A21" s="8" t="s">
        <v>129</v>
      </c>
      <c r="B21" s="9" t="s">
        <v>130</v>
      </c>
      <c r="C21" s="10"/>
      <c r="D21" s="10"/>
      <c r="E21" s="10">
        <f t="shared" si="1"/>
        <v>0</v>
      </c>
    </row>
    <row r="22" spans="1:5" ht="14.4" x14ac:dyDescent="0.3">
      <c r="A22" s="8" t="s">
        <v>131</v>
      </c>
      <c r="B22" s="9" t="s">
        <v>132</v>
      </c>
      <c r="C22" s="10"/>
      <c r="D22" s="10"/>
      <c r="E22" s="10">
        <f t="shared" si="1"/>
        <v>0</v>
      </c>
    </row>
    <row r="23" spans="1:5" ht="14.4" x14ac:dyDescent="0.3">
      <c r="A23" s="8" t="s">
        <v>133</v>
      </c>
      <c r="B23" s="9" t="s">
        <v>103</v>
      </c>
      <c r="C23" s="10"/>
      <c r="D23" s="10"/>
      <c r="E23" s="10">
        <f t="shared" si="1"/>
        <v>0</v>
      </c>
    </row>
    <row r="24" spans="1:5" ht="14.4" x14ac:dyDescent="0.3">
      <c r="A24" s="8" t="s">
        <v>134</v>
      </c>
      <c r="B24" s="9" t="s">
        <v>135</v>
      </c>
      <c r="C24" s="10">
        <v>17000</v>
      </c>
      <c r="D24" s="10"/>
      <c r="E24" s="10">
        <f t="shared" si="1"/>
        <v>17000</v>
      </c>
    </row>
    <row r="25" spans="1:5" ht="14.4" x14ac:dyDescent="0.3">
      <c r="A25" s="8" t="s">
        <v>136</v>
      </c>
      <c r="B25" s="9" t="s">
        <v>137</v>
      </c>
      <c r="C25" s="10"/>
      <c r="D25" s="10"/>
      <c r="E25" s="10">
        <f t="shared" si="1"/>
        <v>0</v>
      </c>
    </row>
    <row r="26" spans="1:5" ht="14.4" x14ac:dyDescent="0.3">
      <c r="A26" s="8" t="s">
        <v>138</v>
      </c>
      <c r="B26" s="9" t="s">
        <v>139</v>
      </c>
      <c r="C26" s="10">
        <v>3000</v>
      </c>
      <c r="D26" s="10">
        <v>375.3</v>
      </c>
      <c r="E26" s="10">
        <f t="shared" si="1"/>
        <v>2624.7</v>
      </c>
    </row>
    <row r="27" spans="1:5" ht="14.4" x14ac:dyDescent="0.3">
      <c r="A27" s="8" t="s">
        <v>140</v>
      </c>
      <c r="B27" s="9" t="s">
        <v>172</v>
      </c>
      <c r="C27" s="10">
        <v>1200</v>
      </c>
      <c r="D27" s="10">
        <v>188.99</v>
      </c>
      <c r="E27" s="10">
        <f t="shared" si="1"/>
        <v>1011.01</v>
      </c>
    </row>
    <row r="29" spans="1:5" x14ac:dyDescent="0.25">
      <c r="C29" s="13">
        <f>SUM(C18:C28)</f>
        <v>58200</v>
      </c>
      <c r="D29" s="13">
        <f>SUM(D18:D28)</f>
        <v>1440.21</v>
      </c>
      <c r="E29" s="13">
        <f>SUM(E18:E28)</f>
        <v>56759.79</v>
      </c>
    </row>
    <row r="30" spans="1:5" ht="16.2" thickBot="1" x14ac:dyDescent="0.35">
      <c r="B30" s="9" t="s">
        <v>161</v>
      </c>
      <c r="C30" s="19">
        <f>+C16-C29</f>
        <v>-700</v>
      </c>
      <c r="E30" s="18"/>
    </row>
    <row r="31" spans="1:5" ht="14.4" thickTop="1" thickBot="1" x14ac:dyDescent="0.3">
      <c r="A31" s="77" t="s">
        <v>175</v>
      </c>
      <c r="B31" s="77"/>
      <c r="C31" s="77"/>
      <c r="D31" s="16">
        <f>+D16-D29</f>
        <v>3991.3</v>
      </c>
      <c r="E31" s="15"/>
    </row>
    <row r="32" spans="1:5" ht="13.8" thickTop="1" x14ac:dyDescent="0.25"/>
  </sheetData>
  <mergeCells count="6">
    <mergeCell ref="A31:C31"/>
    <mergeCell ref="A1:E1"/>
    <mergeCell ref="A2:E2"/>
    <mergeCell ref="A3:E3"/>
    <mergeCell ref="A4:E4"/>
    <mergeCell ref="A5:E5"/>
  </mergeCells>
  <pageMargins left="0" right="0" top="0" bottom="0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120" zoomScaleNormal="120" workbookViewId="0">
      <selection activeCell="F23" sqref="F23"/>
    </sheetView>
  </sheetViews>
  <sheetFormatPr defaultRowHeight="13.2" x14ac:dyDescent="0.25"/>
  <cols>
    <col min="1" max="1" width="29" style="57" bestFit="1" customWidth="1"/>
    <col min="2" max="2" width="30.109375" customWidth="1"/>
    <col min="3" max="3" width="13.5546875" customWidth="1"/>
    <col min="4" max="4" width="14" customWidth="1"/>
    <col min="5" max="5" width="15.109375" customWidth="1"/>
  </cols>
  <sheetData>
    <row r="1" spans="1:5" ht="31.2" x14ac:dyDescent="0.6">
      <c r="A1" s="74" t="s">
        <v>15</v>
      </c>
      <c r="B1" s="74"/>
      <c r="C1" s="74"/>
      <c r="D1" s="74"/>
      <c r="E1" s="74"/>
    </row>
    <row r="2" spans="1:5" x14ac:dyDescent="0.25">
      <c r="A2" s="75" t="s">
        <v>18</v>
      </c>
      <c r="B2" s="75"/>
      <c r="C2" s="75"/>
      <c r="D2" s="75"/>
      <c r="E2" s="75"/>
    </row>
    <row r="3" spans="1:5" x14ac:dyDescent="0.25">
      <c r="A3" s="75" t="s">
        <v>141</v>
      </c>
      <c r="B3" s="75"/>
      <c r="C3" s="75"/>
      <c r="D3" s="75"/>
      <c r="E3" s="75"/>
    </row>
    <row r="4" spans="1:5" x14ac:dyDescent="0.25">
      <c r="A4" s="75" t="s">
        <v>50</v>
      </c>
      <c r="B4" s="75"/>
      <c r="C4" s="75"/>
      <c r="D4" s="75"/>
      <c r="E4" s="75"/>
    </row>
    <row r="5" spans="1:5" x14ac:dyDescent="0.25">
      <c r="A5" s="76" t="s">
        <v>186</v>
      </c>
      <c r="B5" s="75"/>
      <c r="C5" s="75"/>
      <c r="D5" s="75"/>
      <c r="E5" s="75"/>
    </row>
    <row r="6" spans="1:5" x14ac:dyDescent="0.25">
      <c r="A6" s="17"/>
      <c r="B6" s="57"/>
      <c r="D6" s="57"/>
      <c r="E6" s="57"/>
    </row>
    <row r="7" spans="1:5" s="12" customFormat="1" ht="36" customHeight="1" x14ac:dyDescent="0.25">
      <c r="A7" s="2" t="s">
        <v>51</v>
      </c>
      <c r="B7" s="3" t="s">
        <v>52</v>
      </c>
      <c r="C7" s="5" t="s">
        <v>54</v>
      </c>
      <c r="D7" s="4" t="s">
        <v>53</v>
      </c>
      <c r="E7" s="5" t="s">
        <v>174</v>
      </c>
    </row>
    <row r="8" spans="1:5" x14ac:dyDescent="0.25">
      <c r="C8" s="1"/>
      <c r="D8" s="1"/>
      <c r="E8" s="1"/>
    </row>
    <row r="9" spans="1:5" ht="23.4" x14ac:dyDescent="0.45">
      <c r="A9" s="7" t="s">
        <v>5</v>
      </c>
      <c r="D9" s="1"/>
      <c r="E9" s="1"/>
    </row>
    <row r="10" spans="1:5" ht="14.4" x14ac:dyDescent="0.3">
      <c r="A10" s="8" t="s">
        <v>142</v>
      </c>
      <c r="B10" s="9" t="s">
        <v>66</v>
      </c>
      <c r="C10" s="1">
        <v>6000</v>
      </c>
      <c r="D10" s="10">
        <v>987.1</v>
      </c>
      <c r="E10" s="10">
        <f>+D10-C10</f>
        <v>-5012.8999999999996</v>
      </c>
    </row>
    <row r="11" spans="1:5" ht="14.4" x14ac:dyDescent="0.3">
      <c r="A11" s="8" t="s">
        <v>160</v>
      </c>
      <c r="B11" s="9" t="s">
        <v>159</v>
      </c>
      <c r="C11" s="1"/>
      <c r="D11" s="10">
        <v>-926.88</v>
      </c>
      <c r="E11" s="10">
        <f>+D11-C11</f>
        <v>-926.88</v>
      </c>
    </row>
    <row r="12" spans="1:5" ht="14.4" x14ac:dyDescent="0.3">
      <c r="A12" s="8" t="s">
        <v>143</v>
      </c>
      <c r="B12" s="9" t="s">
        <v>144</v>
      </c>
      <c r="C12" s="1">
        <v>197000</v>
      </c>
      <c r="D12" s="10">
        <v>22304.67</v>
      </c>
      <c r="E12" s="10">
        <f>+D12-C12</f>
        <v>-174695.33000000002</v>
      </c>
    </row>
    <row r="13" spans="1:5" ht="14.4" x14ac:dyDescent="0.3">
      <c r="A13" s="8" t="s">
        <v>145</v>
      </c>
      <c r="B13" s="9" t="s">
        <v>146</v>
      </c>
      <c r="C13" s="1">
        <v>500</v>
      </c>
      <c r="D13" s="10"/>
      <c r="E13" s="10">
        <f>+D13-C13</f>
        <v>-500</v>
      </c>
    </row>
    <row r="14" spans="1:5" ht="14.4" x14ac:dyDescent="0.3">
      <c r="A14" s="58" t="s">
        <v>184</v>
      </c>
      <c r="B14" s="59" t="s">
        <v>183</v>
      </c>
      <c r="C14" s="10"/>
      <c r="D14" s="10">
        <v>48.97</v>
      </c>
      <c r="E14" s="10">
        <f t="shared" ref="E14" si="0">+D14-C14</f>
        <v>48.97</v>
      </c>
    </row>
    <row r="15" spans="1:5" x14ac:dyDescent="0.25">
      <c r="D15" s="1"/>
      <c r="E15" s="1"/>
    </row>
    <row r="16" spans="1:5" x14ac:dyDescent="0.25">
      <c r="C16" s="13">
        <f>SUM(C10:C15)</f>
        <v>203500</v>
      </c>
      <c r="D16" s="13">
        <f>SUM(D10:D15)</f>
        <v>22413.86</v>
      </c>
      <c r="E16" s="13">
        <f>SUM(E10:E15)</f>
        <v>-181086.14</v>
      </c>
    </row>
    <row r="17" spans="1:5" ht="23.4" x14ac:dyDescent="0.45">
      <c r="A17" s="7" t="s">
        <v>73</v>
      </c>
    </row>
    <row r="18" spans="1:5" ht="14.4" x14ac:dyDescent="0.3">
      <c r="A18" s="8" t="s">
        <v>147</v>
      </c>
      <c r="B18" s="9" t="s">
        <v>88</v>
      </c>
      <c r="C18" s="1">
        <v>68092</v>
      </c>
      <c r="D18" s="10">
        <v>16062.77</v>
      </c>
      <c r="E18" s="10">
        <f>+C18-D18</f>
        <v>52029.229999999996</v>
      </c>
    </row>
    <row r="19" spans="1:5" ht="14.4" x14ac:dyDescent="0.3">
      <c r="A19" s="8" t="s">
        <v>148</v>
      </c>
      <c r="B19" s="9" t="s">
        <v>149</v>
      </c>
      <c r="C19" s="1"/>
      <c r="D19" s="10"/>
      <c r="E19" s="10">
        <f t="shared" ref="E19:E27" si="1">+C19-D19</f>
        <v>0</v>
      </c>
    </row>
    <row r="20" spans="1:5" ht="14.4" x14ac:dyDescent="0.3">
      <c r="A20" s="8" t="s">
        <v>164</v>
      </c>
      <c r="B20" s="9" t="s">
        <v>165</v>
      </c>
      <c r="C20" s="1"/>
      <c r="D20" s="10"/>
      <c r="E20" s="10">
        <f t="shared" si="1"/>
        <v>0</v>
      </c>
    </row>
    <row r="21" spans="1:5" ht="14.4" x14ac:dyDescent="0.3">
      <c r="A21" s="8" t="s">
        <v>150</v>
      </c>
      <c r="B21" s="9" t="s">
        <v>93</v>
      </c>
      <c r="C21" s="1">
        <v>43385</v>
      </c>
      <c r="D21" s="10">
        <f>1890.73+995.88+232.9+6093.5+537.3+99.45+130.4+443.25+46.11+268.23+28.94</f>
        <v>10766.69</v>
      </c>
      <c r="E21" s="10">
        <f t="shared" si="1"/>
        <v>32618.309999999998</v>
      </c>
    </row>
    <row r="22" spans="1:5" ht="14.4" x14ac:dyDescent="0.3">
      <c r="A22" s="8" t="s">
        <v>167</v>
      </c>
      <c r="B22" s="9" t="s">
        <v>168</v>
      </c>
      <c r="C22" s="1"/>
      <c r="D22" s="10"/>
      <c r="E22" s="10">
        <f t="shared" si="1"/>
        <v>0</v>
      </c>
    </row>
    <row r="23" spans="1:5" ht="14.4" x14ac:dyDescent="0.3">
      <c r="A23" s="8" t="s">
        <v>151</v>
      </c>
      <c r="B23" s="9" t="s">
        <v>103</v>
      </c>
      <c r="C23" s="1"/>
      <c r="D23" s="10"/>
      <c r="E23" s="10">
        <f t="shared" si="1"/>
        <v>0</v>
      </c>
    </row>
    <row r="24" spans="1:5" ht="14.4" x14ac:dyDescent="0.3">
      <c r="A24" s="8" t="s">
        <v>152</v>
      </c>
      <c r="B24" s="9" t="s">
        <v>153</v>
      </c>
      <c r="C24" s="1">
        <v>3000</v>
      </c>
      <c r="D24" s="10"/>
      <c r="E24" s="10">
        <f t="shared" si="1"/>
        <v>3000</v>
      </c>
    </row>
    <row r="25" spans="1:5" ht="14.4" x14ac:dyDescent="0.3">
      <c r="A25" s="8" t="s">
        <v>154</v>
      </c>
      <c r="B25" s="9" t="s">
        <v>105</v>
      </c>
      <c r="C25" s="1">
        <v>80023</v>
      </c>
      <c r="D25" s="10"/>
      <c r="E25" s="10">
        <f t="shared" si="1"/>
        <v>80023</v>
      </c>
    </row>
    <row r="26" spans="1:5" ht="14.4" x14ac:dyDescent="0.3">
      <c r="A26" s="8" t="s">
        <v>155</v>
      </c>
      <c r="B26" s="9" t="s">
        <v>156</v>
      </c>
      <c r="C26" s="1">
        <v>9000</v>
      </c>
      <c r="D26" s="10"/>
      <c r="E26" s="10">
        <f t="shared" si="1"/>
        <v>9000</v>
      </c>
    </row>
    <row r="27" spans="1:5" ht="14.4" x14ac:dyDescent="0.3">
      <c r="A27" s="8" t="s">
        <v>157</v>
      </c>
      <c r="B27" s="9" t="s">
        <v>120</v>
      </c>
      <c r="C27" s="1"/>
      <c r="D27" s="10"/>
      <c r="E27" s="10">
        <f t="shared" si="1"/>
        <v>0</v>
      </c>
    </row>
    <row r="29" spans="1:5" x14ac:dyDescent="0.25">
      <c r="C29" s="13">
        <f>SUM(C18:C28)</f>
        <v>203500</v>
      </c>
      <c r="D29" s="13">
        <f>SUM(D18:D28)</f>
        <v>26829.46</v>
      </c>
      <c r="E29" s="13">
        <f>SUM(E18:E28)</f>
        <v>176670.53999999998</v>
      </c>
    </row>
    <row r="30" spans="1:5" ht="16.2" thickBot="1" x14ac:dyDescent="0.35">
      <c r="B30" s="9" t="s">
        <v>161</v>
      </c>
      <c r="C30" s="19">
        <f>+C16-C29</f>
        <v>0</v>
      </c>
      <c r="E30" s="18"/>
    </row>
    <row r="31" spans="1:5" ht="14.4" thickTop="1" thickBot="1" x14ac:dyDescent="0.3">
      <c r="A31" s="77" t="s">
        <v>175</v>
      </c>
      <c r="B31" s="77"/>
      <c r="C31" s="77"/>
      <c r="D31" s="16">
        <f>+D16-D29</f>
        <v>-4415.5999999999985</v>
      </c>
      <c r="E31" s="15"/>
    </row>
    <row r="32" spans="1:5" ht="13.8" thickTop="1" x14ac:dyDescent="0.25">
      <c r="D32" s="1"/>
    </row>
  </sheetData>
  <mergeCells count="6">
    <mergeCell ref="A31:C31"/>
    <mergeCell ref="A1:E1"/>
    <mergeCell ref="A2:E2"/>
    <mergeCell ref="A3:E3"/>
    <mergeCell ref="A4:E4"/>
    <mergeCell ref="A5:E5"/>
  </mergeCells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zoomScale="120" zoomScaleNormal="120" workbookViewId="0"/>
  </sheetViews>
  <sheetFormatPr defaultColWidth="9.109375" defaultRowHeight="13.2" x14ac:dyDescent="0.25"/>
  <cols>
    <col min="1" max="1" width="39" style="20" customWidth="1"/>
    <col min="2" max="2" width="17" style="21" customWidth="1"/>
    <col min="3" max="3" width="10.6640625" style="21" bestFit="1" customWidth="1"/>
    <col min="4" max="13" width="9.109375" style="21"/>
    <col min="14" max="16384" width="9.109375" style="20"/>
  </cols>
  <sheetData>
    <row r="2" spans="1:3" s="20" customFormat="1" ht="22.8" x14ac:dyDescent="0.4">
      <c r="B2" s="49" t="s">
        <v>15</v>
      </c>
      <c r="C2" s="49"/>
    </row>
    <row r="3" spans="1:3" s="20" customFormat="1" ht="15" x14ac:dyDescent="0.25">
      <c r="B3" s="50" t="s">
        <v>18</v>
      </c>
      <c r="C3" s="50"/>
    </row>
    <row r="4" spans="1:3" s="20" customFormat="1" ht="15" x14ac:dyDescent="0.25">
      <c r="B4" s="50" t="s">
        <v>17</v>
      </c>
      <c r="C4" s="50"/>
    </row>
    <row r="5" spans="1:3" s="20" customFormat="1" ht="15" x14ac:dyDescent="0.25">
      <c r="B5" s="51" t="s">
        <v>180</v>
      </c>
      <c r="C5" s="51"/>
    </row>
    <row r="9" spans="1:3" s="20" customFormat="1" ht="15" x14ac:dyDescent="0.25">
      <c r="A9" s="22" t="s">
        <v>39</v>
      </c>
      <c r="B9" s="21"/>
      <c r="C9" s="21"/>
    </row>
    <row r="11" spans="1:3" s="20" customFormat="1" x14ac:dyDescent="0.25">
      <c r="A11" s="20" t="s">
        <v>5</v>
      </c>
      <c r="B11" s="21">
        <v>14777.06</v>
      </c>
      <c r="C11" s="21"/>
    </row>
    <row r="12" spans="1:3" s="20" customFormat="1" x14ac:dyDescent="0.25">
      <c r="A12" s="20" t="s">
        <v>6</v>
      </c>
      <c r="B12" s="21">
        <v>-7179.08</v>
      </c>
      <c r="C12" s="21"/>
    </row>
    <row r="13" spans="1:3" s="20" customFormat="1" ht="13.8" thickBot="1" x14ac:dyDescent="0.3">
      <c r="A13" s="20" t="s">
        <v>8</v>
      </c>
      <c r="B13" s="23">
        <f>+B11+B12</f>
        <v>7597.98</v>
      </c>
      <c r="C13" s="21"/>
    </row>
    <row r="14" spans="1:3" s="20" customFormat="1" ht="13.8" thickTop="1" x14ac:dyDescent="0.25">
      <c r="B14" s="21"/>
      <c r="C14" s="21"/>
    </row>
    <row r="17" spans="1:3" s="20" customFormat="1" ht="15" x14ac:dyDescent="0.25">
      <c r="A17" s="22" t="s">
        <v>25</v>
      </c>
      <c r="B17" s="21"/>
    </row>
    <row r="19" spans="1:3" s="20" customFormat="1" x14ac:dyDescent="0.25">
      <c r="A19" s="20" t="s">
        <v>5</v>
      </c>
      <c r="B19" s="21">
        <v>2731.65</v>
      </c>
    </row>
    <row r="20" spans="1:3" s="20" customFormat="1" x14ac:dyDescent="0.25">
      <c r="A20" s="20" t="s">
        <v>7</v>
      </c>
      <c r="B20" s="21"/>
    </row>
    <row r="21" spans="1:3" s="20" customFormat="1" ht="13.8" thickBot="1" x14ac:dyDescent="0.3">
      <c r="A21" s="24" t="s">
        <v>8</v>
      </c>
      <c r="B21" s="23">
        <f>+B19+B20</f>
        <v>2731.65</v>
      </c>
    </row>
    <row r="22" spans="1:3" s="20" customFormat="1" ht="13.8" thickTop="1" x14ac:dyDescent="0.25">
      <c r="B22" s="21"/>
    </row>
    <row r="25" spans="1:3" s="20" customFormat="1" ht="15" x14ac:dyDescent="0.25">
      <c r="A25" s="22" t="s">
        <v>26</v>
      </c>
      <c r="B25" s="21"/>
    </row>
    <row r="27" spans="1:3" s="20" customFormat="1" x14ac:dyDescent="0.25">
      <c r="A27" s="20" t="s">
        <v>5</v>
      </c>
      <c r="B27" s="21">
        <v>10790.99</v>
      </c>
    </row>
    <row r="28" spans="1:3" s="20" customFormat="1" x14ac:dyDescent="0.25">
      <c r="A28" s="20" t="s">
        <v>7</v>
      </c>
      <c r="B28" s="21">
        <v>-8945.0400000000009</v>
      </c>
      <c r="C28" s="21"/>
    </row>
    <row r="29" spans="1:3" s="20" customFormat="1" ht="13.8" thickBot="1" x14ac:dyDescent="0.3">
      <c r="A29" s="24" t="s">
        <v>8</v>
      </c>
      <c r="B29" s="23">
        <f>+B27+B28</f>
        <v>1845.9499999999989</v>
      </c>
    </row>
    <row r="30" spans="1:3" s="20" customFormat="1" ht="13.8" thickTop="1" x14ac:dyDescent="0.25">
      <c r="B30" s="21"/>
    </row>
    <row r="32" spans="1:3" s="20" customFormat="1" ht="15.6" thickBot="1" x14ac:dyDescent="0.3">
      <c r="A32" s="25" t="s">
        <v>9</v>
      </c>
      <c r="B32" s="26">
        <f>+B13+B21+B29</f>
        <v>12175.579999999998</v>
      </c>
    </row>
    <row r="33" s="20" customFormat="1" ht="13.8" thickTop="1" x14ac:dyDescent="0.25"/>
  </sheetData>
  <phoneticPr fontId="4" type="noConversion"/>
  <pageMargins left="0.24" right="0.23" top="0.22" bottom="0.2" header="0.17" footer="0.17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120" zoomScaleNormal="120" workbookViewId="0">
      <selection activeCell="A23" sqref="A23"/>
    </sheetView>
  </sheetViews>
  <sheetFormatPr defaultRowHeight="13.2" x14ac:dyDescent="0.25"/>
  <cols>
    <col min="1" max="1" width="29" style="52" customWidth="1"/>
    <col min="2" max="2" width="31.33203125" customWidth="1"/>
    <col min="3" max="3" width="15" style="1" customWidth="1"/>
    <col min="4" max="4" width="13.6640625" style="1" customWidth="1"/>
    <col min="5" max="5" width="15" style="1" bestFit="1" customWidth="1"/>
  </cols>
  <sheetData>
    <row r="1" spans="1:5" ht="31.2" x14ac:dyDescent="0.6">
      <c r="A1" s="74" t="s">
        <v>15</v>
      </c>
      <c r="B1" s="74"/>
      <c r="C1" s="74"/>
      <c r="D1" s="74"/>
      <c r="E1" s="74"/>
    </row>
    <row r="2" spans="1:5" x14ac:dyDescent="0.25">
      <c r="A2" s="75" t="s">
        <v>18</v>
      </c>
      <c r="B2" s="75"/>
      <c r="C2" s="75"/>
      <c r="D2" s="75"/>
      <c r="E2" s="75"/>
    </row>
    <row r="3" spans="1:5" x14ac:dyDescent="0.25">
      <c r="A3" s="75" t="s">
        <v>49</v>
      </c>
      <c r="B3" s="75"/>
      <c r="C3" s="75"/>
      <c r="D3" s="75"/>
      <c r="E3" s="75"/>
    </row>
    <row r="4" spans="1:5" x14ac:dyDescent="0.25">
      <c r="A4" s="75" t="s">
        <v>50</v>
      </c>
      <c r="B4" s="75"/>
      <c r="C4" s="75"/>
      <c r="D4" s="75"/>
      <c r="E4" s="75"/>
    </row>
    <row r="5" spans="1:5" x14ac:dyDescent="0.25">
      <c r="A5" s="76" t="s">
        <v>180</v>
      </c>
      <c r="B5" s="75"/>
      <c r="C5" s="75"/>
      <c r="D5" s="75"/>
      <c r="E5" s="75"/>
    </row>
    <row r="6" spans="1:5" ht="8.25" customHeight="1" x14ac:dyDescent="0.25"/>
    <row r="7" spans="1:5" s="6" customFormat="1" ht="21" customHeight="1" x14ac:dyDescent="0.25">
      <c r="A7" s="2" t="s">
        <v>51</v>
      </c>
      <c r="B7" s="3" t="s">
        <v>52</v>
      </c>
      <c r="C7" s="5" t="s">
        <v>121</v>
      </c>
      <c r="D7" s="4" t="s">
        <v>53</v>
      </c>
      <c r="E7" s="5" t="s">
        <v>174</v>
      </c>
    </row>
    <row r="8" spans="1:5" ht="6.75" customHeight="1" x14ac:dyDescent="0.25"/>
    <row r="9" spans="1:5" ht="19.5" customHeight="1" x14ac:dyDescent="0.45">
      <c r="A9" s="7" t="s">
        <v>5</v>
      </c>
    </row>
    <row r="10" spans="1:5" ht="14.4" x14ac:dyDescent="0.3">
      <c r="A10" s="8" t="s">
        <v>55</v>
      </c>
      <c r="B10" s="9" t="s">
        <v>56</v>
      </c>
      <c r="C10" s="10"/>
      <c r="D10" s="10"/>
      <c r="E10" s="10">
        <f>+D10-C10</f>
        <v>0</v>
      </c>
    </row>
    <row r="11" spans="1:5" ht="14.4" x14ac:dyDescent="0.3">
      <c r="A11" s="8" t="s">
        <v>57</v>
      </c>
      <c r="B11" s="9" t="s">
        <v>58</v>
      </c>
      <c r="C11" s="10"/>
      <c r="D11" s="10"/>
      <c r="E11" s="10">
        <f t="shared" ref="E11:E20" si="0">+D11-C11</f>
        <v>0</v>
      </c>
    </row>
    <row r="12" spans="1:5" ht="14.4" x14ac:dyDescent="0.3">
      <c r="A12" s="8" t="s">
        <v>59</v>
      </c>
      <c r="B12" s="9" t="s">
        <v>60</v>
      </c>
      <c r="C12" s="10">
        <v>2000</v>
      </c>
      <c r="D12" s="10">
        <v>2220</v>
      </c>
      <c r="E12" s="10">
        <f t="shared" si="0"/>
        <v>220</v>
      </c>
    </row>
    <row r="13" spans="1:5" ht="14.4" x14ac:dyDescent="0.3">
      <c r="A13" s="8" t="s">
        <v>61</v>
      </c>
      <c r="B13" s="9" t="s">
        <v>62</v>
      </c>
      <c r="C13" s="10"/>
      <c r="D13" s="10"/>
      <c r="E13" s="10">
        <f t="shared" si="0"/>
        <v>0</v>
      </c>
    </row>
    <row r="14" spans="1:5" ht="14.4" x14ac:dyDescent="0.3">
      <c r="A14" s="8" t="s">
        <v>63</v>
      </c>
      <c r="B14" s="9" t="s">
        <v>64</v>
      </c>
      <c r="C14" s="10"/>
      <c r="D14" s="10"/>
      <c r="E14" s="10">
        <f t="shared" si="0"/>
        <v>0</v>
      </c>
    </row>
    <row r="15" spans="1:5" ht="14.4" x14ac:dyDescent="0.3">
      <c r="A15" s="8" t="s">
        <v>162</v>
      </c>
      <c r="B15" s="9" t="s">
        <v>163</v>
      </c>
      <c r="C15" s="10"/>
      <c r="D15" s="10"/>
      <c r="E15" s="10">
        <f t="shared" si="0"/>
        <v>0</v>
      </c>
    </row>
    <row r="16" spans="1:5" ht="14.4" x14ac:dyDescent="0.3">
      <c r="A16" s="8" t="s">
        <v>65</v>
      </c>
      <c r="B16" s="9" t="s">
        <v>66</v>
      </c>
      <c r="C16" s="10">
        <v>5000</v>
      </c>
      <c r="D16" s="10">
        <v>162.08000000000001</v>
      </c>
      <c r="E16" s="10">
        <f t="shared" si="0"/>
        <v>-4837.92</v>
      </c>
    </row>
    <row r="17" spans="1:5" ht="14.4" x14ac:dyDescent="0.3">
      <c r="A17" s="8" t="s">
        <v>67</v>
      </c>
      <c r="B17" s="9" t="s">
        <v>68</v>
      </c>
      <c r="C17" s="10"/>
      <c r="D17" s="10">
        <v>-28.9</v>
      </c>
      <c r="E17" s="10">
        <f t="shared" si="0"/>
        <v>-28.9</v>
      </c>
    </row>
    <row r="18" spans="1:5" ht="14.4" x14ac:dyDescent="0.3">
      <c r="A18" s="8" t="s">
        <v>69</v>
      </c>
      <c r="B18" s="9" t="s">
        <v>70</v>
      </c>
      <c r="C18" s="10">
        <v>265000</v>
      </c>
      <c r="D18" s="10">
        <v>12423.88</v>
      </c>
      <c r="E18" s="10">
        <f t="shared" si="0"/>
        <v>-252576.12</v>
      </c>
    </row>
    <row r="19" spans="1:5" ht="14.4" x14ac:dyDescent="0.3">
      <c r="A19" s="8" t="s">
        <v>169</v>
      </c>
      <c r="B19" s="9" t="s">
        <v>170</v>
      </c>
      <c r="C19" s="10"/>
      <c r="D19" s="10"/>
      <c r="E19" s="10">
        <f t="shared" si="0"/>
        <v>0</v>
      </c>
    </row>
    <row r="20" spans="1:5" ht="14.4" x14ac:dyDescent="0.3">
      <c r="A20" s="8" t="s">
        <v>71</v>
      </c>
      <c r="B20" s="9" t="s">
        <v>72</v>
      </c>
      <c r="C20" s="10"/>
      <c r="D20" s="10"/>
      <c r="E20" s="10">
        <f t="shared" si="0"/>
        <v>0</v>
      </c>
    </row>
    <row r="21" spans="1:5" ht="9" customHeight="1" x14ac:dyDescent="0.3">
      <c r="A21" s="8"/>
      <c r="B21" s="9"/>
      <c r="C21" s="10"/>
      <c r="D21" s="10"/>
      <c r="E21" s="10"/>
    </row>
    <row r="22" spans="1:5" s="12" customFormat="1" ht="14.4" x14ac:dyDescent="0.3">
      <c r="A22" s="8"/>
      <c r="B22" s="9"/>
      <c r="C22" s="11">
        <f>SUM(C10:C21)</f>
        <v>272000</v>
      </c>
      <c r="D22" s="11">
        <f>SUM(D10:D21)</f>
        <v>14777.06</v>
      </c>
      <c r="E22" s="11">
        <f>SUM(E10:E21)</f>
        <v>-257222.94</v>
      </c>
    </row>
    <row r="23" spans="1:5" ht="18.75" customHeight="1" x14ac:dyDescent="0.45">
      <c r="A23" s="7" t="s">
        <v>73</v>
      </c>
    </row>
    <row r="24" spans="1:5" ht="14.4" x14ac:dyDescent="0.3">
      <c r="A24" s="8" t="s">
        <v>74</v>
      </c>
      <c r="B24" s="9" t="s">
        <v>75</v>
      </c>
      <c r="C24" s="10">
        <v>1000</v>
      </c>
      <c r="D24" s="10"/>
      <c r="E24" s="10">
        <f>+C24-D24</f>
        <v>1000</v>
      </c>
    </row>
    <row r="25" spans="1:5" ht="14.4" x14ac:dyDescent="0.3">
      <c r="A25" s="8" t="s">
        <v>76</v>
      </c>
      <c r="B25" s="9" t="s">
        <v>77</v>
      </c>
      <c r="C25" s="10"/>
      <c r="D25" s="10"/>
      <c r="E25" s="10">
        <f t="shared" ref="E25:E49" si="1">+C25-D25</f>
        <v>0</v>
      </c>
    </row>
    <row r="26" spans="1:5" ht="14.4" x14ac:dyDescent="0.3">
      <c r="A26" s="8" t="s">
        <v>78</v>
      </c>
      <c r="B26" s="9" t="s">
        <v>79</v>
      </c>
      <c r="C26" s="10">
        <v>30000</v>
      </c>
      <c r="D26" s="10"/>
      <c r="E26" s="10">
        <f t="shared" si="1"/>
        <v>30000</v>
      </c>
    </row>
    <row r="27" spans="1:5" ht="14.4" x14ac:dyDescent="0.3">
      <c r="A27" s="8" t="s">
        <v>80</v>
      </c>
      <c r="B27" s="9" t="s">
        <v>81</v>
      </c>
      <c r="C27" s="10">
        <v>1600</v>
      </c>
      <c r="D27" s="10"/>
      <c r="E27" s="10">
        <f t="shared" si="1"/>
        <v>1600</v>
      </c>
    </row>
    <row r="28" spans="1:5" ht="14.4" x14ac:dyDescent="0.3">
      <c r="A28" s="8" t="s">
        <v>82</v>
      </c>
      <c r="B28" s="9" t="s">
        <v>83</v>
      </c>
      <c r="C28" s="10">
        <v>40000</v>
      </c>
      <c r="D28" s="10"/>
      <c r="E28" s="10">
        <f t="shared" si="1"/>
        <v>40000</v>
      </c>
    </row>
    <row r="29" spans="1:5" ht="14.4" x14ac:dyDescent="0.3">
      <c r="A29" s="8" t="s">
        <v>84</v>
      </c>
      <c r="B29" s="9" t="s">
        <v>85</v>
      </c>
      <c r="C29" s="10"/>
      <c r="D29" s="10"/>
      <c r="E29" s="10">
        <f t="shared" si="1"/>
        <v>0</v>
      </c>
    </row>
    <row r="30" spans="1:5" ht="14.4" x14ac:dyDescent="0.3">
      <c r="A30" s="8" t="s">
        <v>86</v>
      </c>
      <c r="B30" s="9" t="s">
        <v>81</v>
      </c>
      <c r="C30" s="10">
        <v>30000</v>
      </c>
      <c r="D30" s="10"/>
      <c r="E30" s="10">
        <f t="shared" si="1"/>
        <v>30000</v>
      </c>
    </row>
    <row r="31" spans="1:5" ht="14.4" x14ac:dyDescent="0.3">
      <c r="A31" s="8" t="s">
        <v>87</v>
      </c>
      <c r="B31" s="9" t="s">
        <v>88</v>
      </c>
      <c r="C31" s="10">
        <v>39000</v>
      </c>
      <c r="D31" s="10">
        <v>3104</v>
      </c>
      <c r="E31" s="10">
        <f t="shared" si="1"/>
        <v>35896</v>
      </c>
    </row>
    <row r="32" spans="1:5" ht="14.4" x14ac:dyDescent="0.3">
      <c r="A32" s="8" t="s">
        <v>89</v>
      </c>
      <c r="B32" s="9" t="s">
        <v>90</v>
      </c>
      <c r="C32" s="10">
        <v>43500</v>
      </c>
      <c r="D32" s="10"/>
      <c r="E32" s="10">
        <f t="shared" si="1"/>
        <v>43500</v>
      </c>
    </row>
    <row r="33" spans="1:5" ht="14.4" x14ac:dyDescent="0.3">
      <c r="A33" s="8" t="s">
        <v>91</v>
      </c>
      <c r="B33" s="9" t="s">
        <v>171</v>
      </c>
      <c r="C33" s="10"/>
      <c r="D33" s="10"/>
      <c r="E33" s="10">
        <f t="shared" si="1"/>
        <v>0</v>
      </c>
    </row>
    <row r="34" spans="1:5" ht="14.4" x14ac:dyDescent="0.3">
      <c r="A34" s="8" t="s">
        <v>92</v>
      </c>
      <c r="B34" s="9" t="s">
        <v>93</v>
      </c>
      <c r="C34" s="10">
        <v>28000</v>
      </c>
      <c r="D34" s="10">
        <f>365.37+192.45+45.01+1361+101+22.1+32.28+98.5+8.91+51.84+7.15</f>
        <v>2285.61</v>
      </c>
      <c r="E34" s="10">
        <f t="shared" si="1"/>
        <v>25714.39</v>
      </c>
    </row>
    <row r="35" spans="1:5" ht="14.4" x14ac:dyDescent="0.3">
      <c r="A35" s="8" t="s">
        <v>94</v>
      </c>
      <c r="B35" s="9" t="s">
        <v>95</v>
      </c>
      <c r="C35" s="10">
        <v>6500</v>
      </c>
      <c r="D35" s="10">
        <v>274.83999999999997</v>
      </c>
      <c r="E35" s="10">
        <f t="shared" si="1"/>
        <v>6225.16</v>
      </c>
    </row>
    <row r="36" spans="1:5" ht="14.4" x14ac:dyDescent="0.3">
      <c r="A36" s="8" t="s">
        <v>96</v>
      </c>
      <c r="B36" s="9" t="s">
        <v>97</v>
      </c>
      <c r="C36" s="10">
        <v>10000</v>
      </c>
      <c r="D36" s="10"/>
      <c r="E36" s="10">
        <f t="shared" si="1"/>
        <v>10000</v>
      </c>
    </row>
    <row r="37" spans="1:5" ht="14.4" x14ac:dyDescent="0.3">
      <c r="A37" s="8" t="s">
        <v>98</v>
      </c>
      <c r="B37" s="9" t="s">
        <v>99</v>
      </c>
      <c r="C37" s="10">
        <v>3500</v>
      </c>
      <c r="D37" s="10"/>
      <c r="E37" s="10">
        <f t="shared" si="1"/>
        <v>3500</v>
      </c>
    </row>
    <row r="38" spans="1:5" ht="14.4" x14ac:dyDescent="0.3">
      <c r="A38" s="8" t="s">
        <v>100</v>
      </c>
      <c r="B38" s="9" t="s">
        <v>101</v>
      </c>
      <c r="C38" s="10"/>
      <c r="D38" s="10"/>
      <c r="E38" s="10">
        <f t="shared" si="1"/>
        <v>0</v>
      </c>
    </row>
    <row r="39" spans="1:5" ht="14.4" x14ac:dyDescent="0.3">
      <c r="A39" s="47" t="s">
        <v>176</v>
      </c>
      <c r="B39" s="48" t="s">
        <v>177</v>
      </c>
      <c r="C39" s="10"/>
      <c r="D39" s="10"/>
      <c r="E39" s="10">
        <f t="shared" si="1"/>
        <v>0</v>
      </c>
    </row>
    <row r="40" spans="1:5" ht="14.4" x14ac:dyDescent="0.3">
      <c r="A40" s="8" t="s">
        <v>102</v>
      </c>
      <c r="B40" s="9" t="s">
        <v>103</v>
      </c>
      <c r="C40" s="10"/>
      <c r="D40" s="10"/>
      <c r="E40" s="10">
        <f t="shared" si="1"/>
        <v>0</v>
      </c>
    </row>
    <row r="41" spans="1:5" ht="14.4" x14ac:dyDescent="0.3">
      <c r="A41" s="8" t="s">
        <v>104</v>
      </c>
      <c r="B41" s="9" t="s">
        <v>105</v>
      </c>
      <c r="C41" s="10">
        <v>1000</v>
      </c>
      <c r="D41" s="10">
        <v>1517.29</v>
      </c>
      <c r="E41" s="10">
        <f t="shared" si="1"/>
        <v>-517.29</v>
      </c>
    </row>
    <row r="42" spans="1:5" ht="14.4" x14ac:dyDescent="0.3">
      <c r="A42" s="8" t="s">
        <v>106</v>
      </c>
      <c r="B42" s="9" t="s">
        <v>107</v>
      </c>
      <c r="C42" s="10">
        <v>300</v>
      </c>
      <c r="D42" s="10"/>
      <c r="E42" s="10">
        <f t="shared" si="1"/>
        <v>300</v>
      </c>
    </row>
    <row r="43" spans="1:5" ht="14.4" x14ac:dyDescent="0.3">
      <c r="A43" s="8" t="s">
        <v>108</v>
      </c>
      <c r="B43" s="9" t="s">
        <v>109</v>
      </c>
      <c r="C43" s="10"/>
      <c r="D43" s="10"/>
      <c r="E43" s="10">
        <f t="shared" si="1"/>
        <v>0</v>
      </c>
    </row>
    <row r="44" spans="1:5" ht="14.4" x14ac:dyDescent="0.3">
      <c r="A44" s="8" t="s">
        <v>110</v>
      </c>
      <c r="B44" s="9" t="s">
        <v>166</v>
      </c>
      <c r="C44" s="10">
        <v>40000</v>
      </c>
      <c r="D44" s="10">
        <v>-2.66</v>
      </c>
      <c r="E44" s="10">
        <f t="shared" si="1"/>
        <v>40002.660000000003</v>
      </c>
    </row>
    <row r="45" spans="1:5" ht="14.4" x14ac:dyDescent="0.3">
      <c r="A45" s="8" t="s">
        <v>111</v>
      </c>
      <c r="B45" s="9" t="s">
        <v>112</v>
      </c>
      <c r="C45" s="10">
        <v>10000</v>
      </c>
      <c r="D45" s="10"/>
      <c r="E45" s="10">
        <f t="shared" si="1"/>
        <v>10000</v>
      </c>
    </row>
    <row r="46" spans="1:5" ht="14.4" x14ac:dyDescent="0.3">
      <c r="A46" s="8" t="s">
        <v>113</v>
      </c>
      <c r="B46" s="9" t="s">
        <v>114</v>
      </c>
      <c r="C46" s="10">
        <v>7000</v>
      </c>
      <c r="D46" s="10"/>
      <c r="E46" s="10">
        <f t="shared" si="1"/>
        <v>7000</v>
      </c>
    </row>
    <row r="47" spans="1:5" ht="14.4" x14ac:dyDescent="0.3">
      <c r="A47" s="8" t="s">
        <v>115</v>
      </c>
      <c r="B47" s="9" t="s">
        <v>116</v>
      </c>
      <c r="C47" s="10">
        <v>20000</v>
      </c>
      <c r="D47" s="10"/>
      <c r="E47" s="10">
        <f t="shared" si="1"/>
        <v>20000</v>
      </c>
    </row>
    <row r="48" spans="1:5" ht="14.4" x14ac:dyDescent="0.3">
      <c r="A48" s="8" t="s">
        <v>117</v>
      </c>
      <c r="B48" s="9" t="s">
        <v>118</v>
      </c>
      <c r="C48" s="10"/>
      <c r="D48" s="10"/>
      <c r="E48" s="10">
        <f t="shared" si="1"/>
        <v>0</v>
      </c>
    </row>
    <row r="49" spans="1:5" ht="14.4" x14ac:dyDescent="0.3">
      <c r="A49" s="8" t="s">
        <v>119</v>
      </c>
      <c r="B49" s="9" t="s">
        <v>120</v>
      </c>
      <c r="C49" s="10">
        <v>100</v>
      </c>
      <c r="D49" s="10"/>
      <c r="E49" s="10">
        <f t="shared" si="1"/>
        <v>100</v>
      </c>
    </row>
    <row r="50" spans="1:5" ht="10.5" customHeight="1" x14ac:dyDescent="0.3">
      <c r="A50" s="8"/>
      <c r="B50" s="9"/>
      <c r="C50" s="10"/>
      <c r="D50" s="10"/>
      <c r="E50" s="10"/>
    </row>
    <row r="51" spans="1:5" x14ac:dyDescent="0.25">
      <c r="C51" s="13">
        <f>SUM(C24:C50)</f>
        <v>311500</v>
      </c>
      <c r="D51" s="13">
        <f>SUM(D24:D49)</f>
        <v>7179.0800000000008</v>
      </c>
      <c r="E51" s="13">
        <f>SUM(E24:E49)</f>
        <v>304320.92000000004</v>
      </c>
    </row>
    <row r="52" spans="1:5" ht="16.2" thickBot="1" x14ac:dyDescent="0.35">
      <c r="B52" s="9" t="s">
        <v>161</v>
      </c>
      <c r="C52" s="19">
        <f>+C22-C51</f>
        <v>-39500</v>
      </c>
      <c r="D52" s="14"/>
      <c r="E52" s="18"/>
    </row>
    <row r="53" spans="1:5" ht="16.5" customHeight="1" thickTop="1" thickBot="1" x14ac:dyDescent="0.35">
      <c r="A53" s="73" t="s">
        <v>173</v>
      </c>
      <c r="B53" s="73"/>
      <c r="C53" s="73"/>
      <c r="D53" s="19">
        <f>+D22-D51</f>
        <v>7597.9799999999987</v>
      </c>
      <c r="E53" s="15"/>
    </row>
    <row r="54" spans="1:5" ht="13.8" thickTop="1" x14ac:dyDescent="0.25"/>
  </sheetData>
  <mergeCells count="6">
    <mergeCell ref="A53:C53"/>
    <mergeCell ref="A1:E1"/>
    <mergeCell ref="A2:E2"/>
    <mergeCell ref="A3:E3"/>
    <mergeCell ref="A4:E4"/>
    <mergeCell ref="A5:E5"/>
  </mergeCells>
  <pageMargins left="0" right="0" top="0" bottom="0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120" zoomScaleNormal="120" workbookViewId="0">
      <selection activeCell="B20" sqref="B20"/>
    </sheetView>
  </sheetViews>
  <sheetFormatPr defaultRowHeight="13.2" x14ac:dyDescent="0.25"/>
  <cols>
    <col min="1" max="1" width="28.33203125" style="52" bestFit="1" customWidth="1"/>
    <col min="2" max="2" width="31.88671875" customWidth="1"/>
    <col min="3" max="3" width="14.44140625" customWidth="1"/>
    <col min="4" max="4" width="11.5546875" bestFit="1" customWidth="1"/>
    <col min="5" max="5" width="16.33203125" customWidth="1"/>
    <col min="6" max="6" width="9.44140625" customWidth="1"/>
  </cols>
  <sheetData>
    <row r="1" spans="1:5" ht="31.2" x14ac:dyDescent="0.6">
      <c r="A1" s="74" t="s">
        <v>15</v>
      </c>
      <c r="B1" s="74"/>
      <c r="C1" s="74"/>
      <c r="D1" s="74"/>
      <c r="E1" s="74"/>
    </row>
    <row r="2" spans="1:5" ht="15.6" x14ac:dyDescent="0.3">
      <c r="A2" s="78" t="s">
        <v>18</v>
      </c>
      <c r="B2" s="78"/>
      <c r="C2" s="78"/>
      <c r="D2" s="78"/>
      <c r="E2" s="78"/>
    </row>
    <row r="3" spans="1:5" x14ac:dyDescent="0.25">
      <c r="A3" s="75" t="s">
        <v>122</v>
      </c>
      <c r="B3" s="75"/>
      <c r="C3" s="75"/>
      <c r="D3" s="75"/>
      <c r="E3" s="75"/>
    </row>
    <row r="4" spans="1:5" x14ac:dyDescent="0.25">
      <c r="A4" s="75" t="s">
        <v>50</v>
      </c>
      <c r="B4" s="75"/>
      <c r="C4" s="75"/>
      <c r="D4" s="75"/>
      <c r="E4" s="75"/>
    </row>
    <row r="5" spans="1:5" x14ac:dyDescent="0.25">
      <c r="A5" s="76" t="s">
        <v>180</v>
      </c>
      <c r="B5" s="75"/>
      <c r="C5" s="75"/>
      <c r="D5" s="75"/>
      <c r="E5" s="75"/>
    </row>
    <row r="7" spans="1:5" ht="37.5" customHeight="1" x14ac:dyDescent="0.25">
      <c r="A7" s="2" t="s">
        <v>51</v>
      </c>
      <c r="B7" s="3" t="s">
        <v>52</v>
      </c>
      <c r="C7" s="5" t="s">
        <v>54</v>
      </c>
      <c r="D7" s="4" t="s">
        <v>53</v>
      </c>
      <c r="E7" s="5" t="s">
        <v>174</v>
      </c>
    </row>
    <row r="8" spans="1:5" x14ac:dyDescent="0.25">
      <c r="C8" s="1"/>
      <c r="D8" s="1"/>
      <c r="E8" s="1"/>
    </row>
    <row r="9" spans="1:5" ht="23.4" x14ac:dyDescent="0.45">
      <c r="A9" s="7" t="s">
        <v>5</v>
      </c>
      <c r="D9" s="1"/>
      <c r="E9" s="1"/>
    </row>
    <row r="10" spans="1:5" s="9" customFormat="1" ht="14.4" x14ac:dyDescent="0.3">
      <c r="A10" s="8" t="s">
        <v>123</v>
      </c>
      <c r="B10" s="9" t="s">
        <v>66</v>
      </c>
      <c r="C10" s="10">
        <v>3500</v>
      </c>
      <c r="D10" s="10">
        <v>159.35</v>
      </c>
      <c r="E10" s="10">
        <f>+D10-C10</f>
        <v>-3340.65</v>
      </c>
    </row>
    <row r="11" spans="1:5" s="9" customFormat="1" ht="14.4" x14ac:dyDescent="0.3">
      <c r="A11" s="8" t="s">
        <v>158</v>
      </c>
      <c r="B11" s="9" t="s">
        <v>159</v>
      </c>
      <c r="C11" s="10"/>
      <c r="D11" s="10">
        <v>-29.48</v>
      </c>
      <c r="E11" s="10">
        <f>+D11-C11</f>
        <v>-29.48</v>
      </c>
    </row>
    <row r="12" spans="1:5" s="9" customFormat="1" ht="14.4" x14ac:dyDescent="0.3">
      <c r="A12" s="8" t="s">
        <v>124</v>
      </c>
      <c r="B12" s="9" t="s">
        <v>125</v>
      </c>
      <c r="C12" s="10">
        <v>54000</v>
      </c>
      <c r="D12" s="10">
        <v>2601.7800000000002</v>
      </c>
      <c r="E12" s="10">
        <f>+D12-C12</f>
        <v>-51398.22</v>
      </c>
    </row>
    <row r="13" spans="1:5" s="9" customFormat="1" ht="14.4" x14ac:dyDescent="0.3">
      <c r="A13" s="8" t="s">
        <v>126</v>
      </c>
      <c r="B13" s="9" t="s">
        <v>72</v>
      </c>
      <c r="C13" s="10"/>
      <c r="D13" s="10"/>
      <c r="E13" s="10">
        <f>+D13-C13</f>
        <v>0</v>
      </c>
    </row>
    <row r="14" spans="1:5" s="9" customFormat="1" ht="14.4" x14ac:dyDescent="0.3">
      <c r="A14" s="8"/>
      <c r="C14" s="10"/>
      <c r="D14" s="10"/>
      <c r="E14" s="10"/>
    </row>
    <row r="15" spans="1:5" x14ac:dyDescent="0.25">
      <c r="D15" s="1"/>
      <c r="E15" s="1"/>
    </row>
    <row r="16" spans="1:5" x14ac:dyDescent="0.25">
      <c r="C16" s="13">
        <f>SUM(C10:C15)</f>
        <v>57500</v>
      </c>
      <c r="D16" s="13">
        <f>SUM(D10:D15)</f>
        <v>2731.65</v>
      </c>
      <c r="E16" s="13">
        <f>SUM(E10:E15)</f>
        <v>-54768.35</v>
      </c>
    </row>
    <row r="17" spans="1:5" ht="23.4" x14ac:dyDescent="0.45">
      <c r="A17" s="7" t="s">
        <v>73</v>
      </c>
    </row>
    <row r="18" spans="1:5" ht="14.4" x14ac:dyDescent="0.3">
      <c r="A18" s="8" t="s">
        <v>127</v>
      </c>
      <c r="B18" s="9" t="s">
        <v>95</v>
      </c>
      <c r="C18" s="10">
        <v>10000</v>
      </c>
      <c r="D18" s="10"/>
      <c r="E18" s="10">
        <f>+C18-D18</f>
        <v>10000</v>
      </c>
    </row>
    <row r="19" spans="1:5" ht="14.4" x14ac:dyDescent="0.3">
      <c r="A19" s="8" t="s">
        <v>128</v>
      </c>
      <c r="B19" s="9" t="s">
        <v>97</v>
      </c>
      <c r="C19" s="10">
        <v>14000</v>
      </c>
      <c r="D19" s="10"/>
      <c r="E19" s="10">
        <f t="shared" ref="E19:E27" si="0">+C19-D19</f>
        <v>14000</v>
      </c>
    </row>
    <row r="20" spans="1:5" ht="14.4" x14ac:dyDescent="0.3">
      <c r="A20" s="53" t="s">
        <v>178</v>
      </c>
      <c r="B20" s="54" t="s">
        <v>179</v>
      </c>
      <c r="C20" s="10">
        <v>13000</v>
      </c>
      <c r="D20" s="10"/>
      <c r="E20" s="10">
        <f t="shared" si="0"/>
        <v>13000</v>
      </c>
    </row>
    <row r="21" spans="1:5" ht="14.4" x14ac:dyDescent="0.3">
      <c r="A21" s="8" t="s">
        <v>129</v>
      </c>
      <c r="B21" s="9" t="s">
        <v>130</v>
      </c>
      <c r="C21" s="10"/>
      <c r="D21" s="10"/>
      <c r="E21" s="10">
        <f t="shared" si="0"/>
        <v>0</v>
      </c>
    </row>
    <row r="22" spans="1:5" ht="14.4" x14ac:dyDescent="0.3">
      <c r="A22" s="8" t="s">
        <v>131</v>
      </c>
      <c r="B22" s="9" t="s">
        <v>132</v>
      </c>
      <c r="C22" s="10"/>
      <c r="D22" s="10"/>
      <c r="E22" s="10">
        <f t="shared" si="0"/>
        <v>0</v>
      </c>
    </row>
    <row r="23" spans="1:5" ht="14.4" x14ac:dyDescent="0.3">
      <c r="A23" s="8" t="s">
        <v>133</v>
      </c>
      <c r="B23" s="9" t="s">
        <v>103</v>
      </c>
      <c r="C23" s="10"/>
      <c r="D23" s="10"/>
      <c r="E23" s="10">
        <f t="shared" si="0"/>
        <v>0</v>
      </c>
    </row>
    <row r="24" spans="1:5" ht="14.4" x14ac:dyDescent="0.3">
      <c r="A24" s="8" t="s">
        <v>134</v>
      </c>
      <c r="B24" s="9" t="s">
        <v>135</v>
      </c>
      <c r="C24" s="10">
        <v>17000</v>
      </c>
      <c r="D24" s="10"/>
      <c r="E24" s="10">
        <f t="shared" si="0"/>
        <v>17000</v>
      </c>
    </row>
    <row r="25" spans="1:5" ht="14.4" x14ac:dyDescent="0.3">
      <c r="A25" s="8" t="s">
        <v>136</v>
      </c>
      <c r="B25" s="9" t="s">
        <v>137</v>
      </c>
      <c r="C25" s="10"/>
      <c r="D25" s="10"/>
      <c r="E25" s="10">
        <f t="shared" si="0"/>
        <v>0</v>
      </c>
    </row>
    <row r="26" spans="1:5" ht="14.4" x14ac:dyDescent="0.3">
      <c r="A26" s="8" t="s">
        <v>138</v>
      </c>
      <c r="B26" s="9" t="s">
        <v>139</v>
      </c>
      <c r="C26" s="10">
        <v>3000</v>
      </c>
      <c r="D26" s="10"/>
      <c r="E26" s="10">
        <f t="shared" si="0"/>
        <v>3000</v>
      </c>
    </row>
    <row r="27" spans="1:5" ht="14.4" x14ac:dyDescent="0.3">
      <c r="A27" s="8" t="s">
        <v>140</v>
      </c>
      <c r="B27" s="9" t="s">
        <v>172</v>
      </c>
      <c r="C27" s="10">
        <v>1200</v>
      </c>
      <c r="D27" s="10"/>
      <c r="E27" s="10">
        <f t="shared" si="0"/>
        <v>1200</v>
      </c>
    </row>
    <row r="29" spans="1:5" x14ac:dyDescent="0.25">
      <c r="C29" s="13">
        <f>SUM(C18:C28)</f>
        <v>58200</v>
      </c>
      <c r="D29" s="13">
        <f>SUM(D18:D28)</f>
        <v>0</v>
      </c>
      <c r="E29" s="13">
        <f>SUM(E18:E28)</f>
        <v>58200</v>
      </c>
    </row>
    <row r="30" spans="1:5" ht="16.2" thickBot="1" x14ac:dyDescent="0.35">
      <c r="B30" s="9" t="s">
        <v>161</v>
      </c>
      <c r="C30" s="19">
        <f>+C16-C29</f>
        <v>-700</v>
      </c>
      <c r="E30" s="18"/>
    </row>
    <row r="31" spans="1:5" ht="14.4" thickTop="1" thickBot="1" x14ac:dyDescent="0.3">
      <c r="A31" s="77" t="s">
        <v>175</v>
      </c>
      <c r="B31" s="77"/>
      <c r="C31" s="77"/>
      <c r="D31" s="16">
        <f>+D16-D29</f>
        <v>2731.65</v>
      </c>
      <c r="E31" s="15"/>
    </row>
    <row r="32" spans="1:5" ht="13.8" thickTop="1" x14ac:dyDescent="0.25"/>
  </sheetData>
  <mergeCells count="6">
    <mergeCell ref="A31:C31"/>
    <mergeCell ref="A1:E1"/>
    <mergeCell ref="A2:E2"/>
    <mergeCell ref="A3:E3"/>
    <mergeCell ref="A4:E4"/>
    <mergeCell ref="A5:E5"/>
  </mergeCells>
  <pageMargins left="0" right="0" top="0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120" zoomScaleNormal="120" workbookViewId="0">
      <selection sqref="A1:E1"/>
    </sheetView>
  </sheetViews>
  <sheetFormatPr defaultRowHeight="13.2" x14ac:dyDescent="0.25"/>
  <cols>
    <col min="1" max="1" width="29" style="52" bestFit="1" customWidth="1"/>
    <col min="2" max="2" width="30.109375" customWidth="1"/>
    <col min="3" max="3" width="13.5546875" customWidth="1"/>
    <col min="4" max="4" width="14" customWidth="1"/>
    <col min="5" max="5" width="15.109375" customWidth="1"/>
  </cols>
  <sheetData>
    <row r="1" spans="1:5" ht="31.2" x14ac:dyDescent="0.6">
      <c r="A1" s="74" t="s">
        <v>15</v>
      </c>
      <c r="B1" s="74"/>
      <c r="C1" s="74"/>
      <c r="D1" s="74"/>
      <c r="E1" s="74"/>
    </row>
    <row r="2" spans="1:5" x14ac:dyDescent="0.25">
      <c r="A2" s="75" t="s">
        <v>18</v>
      </c>
      <c r="B2" s="75"/>
      <c r="C2" s="75"/>
      <c r="D2" s="75"/>
      <c r="E2" s="75"/>
    </row>
    <row r="3" spans="1:5" x14ac:dyDescent="0.25">
      <c r="A3" s="75" t="s">
        <v>141</v>
      </c>
      <c r="B3" s="75"/>
      <c r="C3" s="75"/>
      <c r="D3" s="75"/>
      <c r="E3" s="75"/>
    </row>
    <row r="4" spans="1:5" x14ac:dyDescent="0.25">
      <c r="A4" s="75" t="s">
        <v>50</v>
      </c>
      <c r="B4" s="75"/>
      <c r="C4" s="75"/>
      <c r="D4" s="75"/>
      <c r="E4" s="75"/>
    </row>
    <row r="5" spans="1:5" x14ac:dyDescent="0.25">
      <c r="A5" s="76" t="s">
        <v>180</v>
      </c>
      <c r="B5" s="75"/>
      <c r="C5" s="75"/>
      <c r="D5" s="75"/>
      <c r="E5" s="75"/>
    </row>
    <row r="6" spans="1:5" x14ac:dyDescent="0.25">
      <c r="A6" s="17"/>
      <c r="B6" s="52"/>
      <c r="D6" s="52"/>
      <c r="E6" s="52"/>
    </row>
    <row r="7" spans="1:5" s="12" customFormat="1" ht="36" customHeight="1" x14ac:dyDescent="0.25">
      <c r="A7" s="2" t="s">
        <v>51</v>
      </c>
      <c r="B7" s="3" t="s">
        <v>52</v>
      </c>
      <c r="C7" s="5" t="s">
        <v>54</v>
      </c>
      <c r="D7" s="4" t="s">
        <v>53</v>
      </c>
      <c r="E7" s="5" t="s">
        <v>174</v>
      </c>
    </row>
    <row r="8" spans="1:5" x14ac:dyDescent="0.25">
      <c r="C8" s="1"/>
      <c r="D8" s="1"/>
      <c r="E8" s="1"/>
    </row>
    <row r="9" spans="1:5" ht="23.4" x14ac:dyDescent="0.45">
      <c r="A9" s="7" t="s">
        <v>5</v>
      </c>
      <c r="D9" s="1"/>
      <c r="E9" s="1"/>
    </row>
    <row r="10" spans="1:5" ht="14.4" x14ac:dyDescent="0.3">
      <c r="A10" s="8" t="s">
        <v>142</v>
      </c>
      <c r="B10" s="9" t="s">
        <v>66</v>
      </c>
      <c r="C10" s="1">
        <v>6000</v>
      </c>
      <c r="D10" s="10">
        <v>331.9</v>
      </c>
      <c r="E10" s="10">
        <f>+D10-C10</f>
        <v>-5668.1</v>
      </c>
    </row>
    <row r="11" spans="1:5" ht="14.4" x14ac:dyDescent="0.3">
      <c r="A11" s="8" t="s">
        <v>160</v>
      </c>
      <c r="B11" s="9" t="s">
        <v>159</v>
      </c>
      <c r="C11" s="1"/>
      <c r="D11" s="10">
        <v>-61.41</v>
      </c>
      <c r="E11" s="10">
        <f>+D11-C11</f>
        <v>-61.41</v>
      </c>
    </row>
    <row r="12" spans="1:5" ht="14.4" x14ac:dyDescent="0.3">
      <c r="A12" s="8" t="s">
        <v>143</v>
      </c>
      <c r="B12" s="9" t="s">
        <v>144</v>
      </c>
      <c r="C12" s="1">
        <v>197000</v>
      </c>
      <c r="D12" s="10">
        <v>10520.5</v>
      </c>
      <c r="E12" s="10">
        <f>+D12-C12</f>
        <v>-186479.5</v>
      </c>
    </row>
    <row r="13" spans="1:5" ht="14.4" x14ac:dyDescent="0.3">
      <c r="A13" s="8" t="s">
        <v>145</v>
      </c>
      <c r="B13" s="9" t="s">
        <v>146</v>
      </c>
      <c r="C13" s="1">
        <v>500</v>
      </c>
      <c r="D13" s="10"/>
      <c r="E13" s="10">
        <f>+D13-C13</f>
        <v>-500</v>
      </c>
    </row>
    <row r="14" spans="1:5" x14ac:dyDescent="0.25">
      <c r="D14" s="1"/>
      <c r="E14" s="1"/>
    </row>
    <row r="15" spans="1:5" x14ac:dyDescent="0.25">
      <c r="C15" s="13">
        <f>SUM(C10:C14)</f>
        <v>203500</v>
      </c>
      <c r="D15" s="13">
        <f>SUM(D10:D14)</f>
        <v>10790.99</v>
      </c>
      <c r="E15" s="13">
        <f>SUM(E10:E14)</f>
        <v>-192709.01</v>
      </c>
    </row>
    <row r="16" spans="1:5" ht="23.4" x14ac:dyDescent="0.45">
      <c r="A16" s="7" t="s">
        <v>73</v>
      </c>
    </row>
    <row r="17" spans="1:5" ht="14.4" x14ac:dyDescent="0.3">
      <c r="A17" s="8" t="s">
        <v>147</v>
      </c>
      <c r="B17" s="9" t="s">
        <v>88</v>
      </c>
      <c r="C17" s="1">
        <v>68092</v>
      </c>
      <c r="D17" s="10">
        <v>5343.44</v>
      </c>
      <c r="E17" s="10">
        <f>+C17-D17</f>
        <v>62748.56</v>
      </c>
    </row>
    <row r="18" spans="1:5" ht="14.4" x14ac:dyDescent="0.3">
      <c r="A18" s="8" t="s">
        <v>148</v>
      </c>
      <c r="B18" s="9" t="s">
        <v>149</v>
      </c>
      <c r="C18" s="1"/>
      <c r="D18" s="10"/>
      <c r="E18" s="10">
        <f t="shared" ref="E18:E26" si="0">+C18-D18</f>
        <v>0</v>
      </c>
    </row>
    <row r="19" spans="1:5" ht="14.4" x14ac:dyDescent="0.3">
      <c r="A19" s="8" t="s">
        <v>164</v>
      </c>
      <c r="B19" s="9" t="s">
        <v>165</v>
      </c>
      <c r="C19" s="1"/>
      <c r="D19" s="10"/>
      <c r="E19" s="10">
        <f t="shared" si="0"/>
        <v>0</v>
      </c>
    </row>
    <row r="20" spans="1:5" ht="14.4" x14ac:dyDescent="0.3">
      <c r="A20" s="8" t="s">
        <v>150</v>
      </c>
      <c r="B20" s="9" t="s">
        <v>93</v>
      </c>
      <c r="C20" s="1">
        <v>43385</v>
      </c>
      <c r="D20" s="10">
        <f>628.97+331.29+77.48+2033+179.1+33.15+55.57+147.75+15.34+89.23+10.72</f>
        <v>3601.6</v>
      </c>
      <c r="E20" s="10">
        <f t="shared" si="0"/>
        <v>39783.4</v>
      </c>
    </row>
    <row r="21" spans="1:5" ht="14.4" x14ac:dyDescent="0.3">
      <c r="A21" s="8" t="s">
        <v>167</v>
      </c>
      <c r="B21" s="9" t="s">
        <v>168</v>
      </c>
      <c r="C21" s="1"/>
      <c r="D21" s="10"/>
      <c r="E21" s="10">
        <f t="shared" si="0"/>
        <v>0</v>
      </c>
    </row>
    <row r="22" spans="1:5" ht="14.4" x14ac:dyDescent="0.3">
      <c r="A22" s="8" t="s">
        <v>151</v>
      </c>
      <c r="B22" s="9" t="s">
        <v>103</v>
      </c>
      <c r="C22" s="1"/>
      <c r="D22" s="10"/>
      <c r="E22" s="10">
        <f t="shared" si="0"/>
        <v>0</v>
      </c>
    </row>
    <row r="23" spans="1:5" ht="14.4" x14ac:dyDescent="0.3">
      <c r="A23" s="8" t="s">
        <v>152</v>
      </c>
      <c r="B23" s="9" t="s">
        <v>153</v>
      </c>
      <c r="C23" s="1">
        <v>3000</v>
      </c>
      <c r="D23" s="10"/>
      <c r="E23" s="10">
        <f t="shared" si="0"/>
        <v>3000</v>
      </c>
    </row>
    <row r="24" spans="1:5" ht="14.4" x14ac:dyDescent="0.3">
      <c r="A24" s="8" t="s">
        <v>154</v>
      </c>
      <c r="B24" s="9" t="s">
        <v>105</v>
      </c>
      <c r="C24" s="1">
        <v>80023</v>
      </c>
      <c r="D24" s="10"/>
      <c r="E24" s="10">
        <f t="shared" si="0"/>
        <v>80023</v>
      </c>
    </row>
    <row r="25" spans="1:5" ht="14.4" x14ac:dyDescent="0.3">
      <c r="A25" s="8" t="s">
        <v>155</v>
      </c>
      <c r="B25" s="9" t="s">
        <v>156</v>
      </c>
      <c r="C25" s="1">
        <v>9000</v>
      </c>
      <c r="D25" s="10"/>
      <c r="E25" s="10">
        <f t="shared" si="0"/>
        <v>9000</v>
      </c>
    </row>
    <row r="26" spans="1:5" ht="14.4" x14ac:dyDescent="0.3">
      <c r="A26" s="8" t="s">
        <v>157</v>
      </c>
      <c r="B26" s="9" t="s">
        <v>120</v>
      </c>
      <c r="C26" s="1"/>
      <c r="D26" s="10"/>
      <c r="E26" s="10">
        <f t="shared" si="0"/>
        <v>0</v>
      </c>
    </row>
    <row r="28" spans="1:5" x14ac:dyDescent="0.25">
      <c r="C28" s="13">
        <f>SUM(C17:C27)</f>
        <v>203500</v>
      </c>
      <c r="D28" s="13">
        <f>SUM(D17:D27)</f>
        <v>8945.0399999999991</v>
      </c>
      <c r="E28" s="13">
        <f>SUM(E17:E27)</f>
        <v>194554.96</v>
      </c>
    </row>
    <row r="29" spans="1:5" ht="16.2" thickBot="1" x14ac:dyDescent="0.35">
      <c r="B29" s="9" t="s">
        <v>161</v>
      </c>
      <c r="C29" s="19">
        <f>+C15-C28</f>
        <v>0</v>
      </c>
      <c r="E29" s="18"/>
    </row>
    <row r="30" spans="1:5" ht="14.4" thickTop="1" thickBot="1" x14ac:dyDescent="0.3">
      <c r="A30" s="77" t="s">
        <v>175</v>
      </c>
      <c r="B30" s="77"/>
      <c r="C30" s="77"/>
      <c r="D30" s="16">
        <f>+D15-D28</f>
        <v>1845.9500000000007</v>
      </c>
      <c r="E30" s="15"/>
    </row>
    <row r="31" spans="1:5" ht="13.8" thickTop="1" x14ac:dyDescent="0.25">
      <c r="D31" s="1"/>
    </row>
  </sheetData>
  <mergeCells count="6">
    <mergeCell ref="A30:C30"/>
    <mergeCell ref="A1:E1"/>
    <mergeCell ref="A2:E2"/>
    <mergeCell ref="A3:E3"/>
    <mergeCell ref="A4:E4"/>
    <mergeCell ref="A5:E5"/>
  </mergeCells>
  <pageMargins left="0" right="0" top="0" bottom="0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zoomScale="120" zoomScaleNormal="120" workbookViewId="0">
      <selection activeCell="D33" sqref="D33"/>
    </sheetView>
  </sheetViews>
  <sheetFormatPr defaultColWidth="9.109375" defaultRowHeight="13.2" x14ac:dyDescent="0.25"/>
  <cols>
    <col min="1" max="1" width="46.44140625" style="20" customWidth="1"/>
    <col min="2" max="2" width="12.109375" style="21" customWidth="1"/>
    <col min="3" max="3" width="15.33203125" style="21" customWidth="1"/>
    <col min="4" max="4" width="15.109375" style="21" customWidth="1"/>
    <col min="5" max="5" width="15.5546875" style="21" customWidth="1"/>
    <col min="6" max="6" width="15.109375" style="21" customWidth="1"/>
    <col min="7" max="10" width="17.109375" style="21" customWidth="1"/>
    <col min="11" max="18" width="9.109375" style="20"/>
    <col min="19" max="23" width="17.109375" style="21" customWidth="1"/>
    <col min="24" max="16384" width="9.109375" style="20"/>
  </cols>
  <sheetData>
    <row r="1" spans="1:23" ht="22.8" x14ac:dyDescent="0.4">
      <c r="A1" s="68" t="s">
        <v>15</v>
      </c>
      <c r="B1" s="68"/>
      <c r="C1" s="69"/>
      <c r="D1" s="69"/>
      <c r="E1" s="69"/>
      <c r="F1" s="69"/>
    </row>
    <row r="2" spans="1:23" ht="15" x14ac:dyDescent="0.25">
      <c r="A2" s="70" t="s">
        <v>18</v>
      </c>
      <c r="B2" s="70"/>
      <c r="C2" s="71"/>
      <c r="D2" s="71"/>
      <c r="E2" s="71"/>
      <c r="F2" s="71"/>
    </row>
    <row r="3" spans="1:23" ht="15" x14ac:dyDescent="0.25">
      <c r="A3" s="70" t="s">
        <v>16</v>
      </c>
      <c r="B3" s="70"/>
      <c r="C3" s="71"/>
      <c r="D3" s="71"/>
      <c r="E3" s="71"/>
      <c r="F3" s="71"/>
    </row>
    <row r="4" spans="1:23" ht="15" x14ac:dyDescent="0.25">
      <c r="A4" s="72" t="s">
        <v>181</v>
      </c>
      <c r="B4" s="72"/>
      <c r="C4" s="71"/>
      <c r="D4" s="71"/>
      <c r="E4" s="71"/>
      <c r="F4" s="71"/>
    </row>
    <row r="5" spans="1:23" ht="13.8" thickBot="1" x14ac:dyDescent="0.3">
      <c r="A5" s="60"/>
      <c r="B5" s="61"/>
      <c r="C5" s="61"/>
      <c r="D5" s="61"/>
      <c r="E5" s="61"/>
      <c r="F5" s="61"/>
    </row>
    <row r="6" spans="1:23" ht="15" x14ac:dyDescent="0.25">
      <c r="A6" s="42"/>
      <c r="B6" s="62" t="s">
        <v>45</v>
      </c>
      <c r="C6" s="63"/>
      <c r="D6" s="28" t="s">
        <v>19</v>
      </c>
      <c r="E6" s="29" t="s">
        <v>19</v>
      </c>
      <c r="F6" s="66" t="s">
        <v>20</v>
      </c>
      <c r="G6" s="55"/>
      <c r="H6" s="55"/>
      <c r="I6" s="55"/>
      <c r="J6" s="55"/>
      <c r="S6" s="55"/>
      <c r="T6" s="55"/>
    </row>
    <row r="7" spans="1:23" ht="15.6" thickBot="1" x14ac:dyDescent="0.3">
      <c r="A7" s="43"/>
      <c r="B7" s="64"/>
      <c r="C7" s="65"/>
      <c r="D7" s="30">
        <v>72</v>
      </c>
      <c r="E7" s="31">
        <v>73</v>
      </c>
      <c r="F7" s="67"/>
      <c r="G7" s="32"/>
      <c r="H7" s="32"/>
      <c r="I7" s="32"/>
      <c r="J7" s="32"/>
      <c r="S7" s="32"/>
      <c r="T7" s="32"/>
      <c r="U7" s="55"/>
      <c r="V7" s="55"/>
      <c r="W7" s="55"/>
    </row>
    <row r="8" spans="1:23" ht="15" x14ac:dyDescent="0.25">
      <c r="U8" s="32"/>
      <c r="V8" s="32"/>
      <c r="W8" s="32"/>
    </row>
    <row r="9" spans="1:23" ht="15" x14ac:dyDescent="0.25">
      <c r="A9" s="22" t="s">
        <v>0</v>
      </c>
      <c r="B9" s="27"/>
    </row>
    <row r="11" spans="1:23" ht="14.25" customHeight="1" x14ac:dyDescent="0.25">
      <c r="A11" s="20" t="s">
        <v>41</v>
      </c>
      <c r="C11" s="21">
        <v>7145.34</v>
      </c>
      <c r="D11" s="21">
        <v>5045.5200000000004</v>
      </c>
      <c r="E11" s="21">
        <v>5673.12</v>
      </c>
      <c r="F11" s="21">
        <f>+C11+D11+E11</f>
        <v>17863.98</v>
      </c>
    </row>
    <row r="12" spans="1:23" ht="14.25" customHeight="1" x14ac:dyDescent="0.35">
      <c r="A12" s="20" t="s">
        <v>30</v>
      </c>
      <c r="F12" s="21">
        <f>+C12+D12+E12</f>
        <v>0</v>
      </c>
      <c r="G12" s="33"/>
    </row>
    <row r="13" spans="1:23" ht="14.25" customHeight="1" x14ac:dyDescent="0.35">
      <c r="A13" s="20" t="s">
        <v>43</v>
      </c>
      <c r="F13" s="21">
        <f>+C13+D13+E13</f>
        <v>0</v>
      </c>
      <c r="G13" s="33"/>
    </row>
    <row r="14" spans="1:23" ht="14.25" customHeight="1" x14ac:dyDescent="0.25">
      <c r="A14" s="20" t="s">
        <v>33</v>
      </c>
      <c r="B14" s="34"/>
      <c r="C14" s="21">
        <v>2907.69</v>
      </c>
      <c r="D14" s="21">
        <v>294657.96999999997</v>
      </c>
      <c r="E14" s="21">
        <v>614889.22</v>
      </c>
      <c r="F14" s="21">
        <f t="shared" ref="F14:F25" si="0">+C14+D14+E14</f>
        <v>912454.87999999989</v>
      </c>
    </row>
    <row r="15" spans="1:23" ht="14.25" customHeight="1" x14ac:dyDescent="0.25">
      <c r="A15" s="20" t="s">
        <v>36</v>
      </c>
      <c r="F15" s="21">
        <f t="shared" si="0"/>
        <v>0</v>
      </c>
    </row>
    <row r="16" spans="1:23" ht="14.25" customHeight="1" x14ac:dyDescent="0.25">
      <c r="A16" s="20" t="s">
        <v>1</v>
      </c>
      <c r="C16" s="21">
        <v>189852.51</v>
      </c>
      <c r="F16" s="21">
        <f>+C16+D16+E16</f>
        <v>189852.51</v>
      </c>
    </row>
    <row r="17" spans="1:23" ht="14.25" customHeight="1" x14ac:dyDescent="0.25">
      <c r="A17" s="20" t="s">
        <v>38</v>
      </c>
      <c r="F17" s="21">
        <f t="shared" si="0"/>
        <v>0</v>
      </c>
      <c r="G17" s="20"/>
      <c r="H17" s="20"/>
      <c r="I17" s="20"/>
      <c r="J17" s="20"/>
      <c r="S17" s="20"/>
      <c r="T17" s="20"/>
      <c r="U17" s="20"/>
      <c r="V17" s="20"/>
      <c r="W17" s="20"/>
    </row>
    <row r="18" spans="1:23" ht="14.25" customHeight="1" x14ac:dyDescent="0.25">
      <c r="A18" s="44" t="s">
        <v>21</v>
      </c>
      <c r="B18" s="45">
        <v>735612.47</v>
      </c>
      <c r="C18" s="45"/>
      <c r="D18" s="45"/>
      <c r="E18" s="45"/>
      <c r="F18" s="45"/>
      <c r="G18" s="20"/>
      <c r="H18" s="20"/>
      <c r="I18" s="20"/>
      <c r="J18" s="20"/>
      <c r="S18" s="20"/>
      <c r="T18" s="20"/>
      <c r="U18" s="20"/>
      <c r="V18" s="20"/>
      <c r="W18" s="20"/>
    </row>
    <row r="19" spans="1:23" ht="14.25" customHeight="1" x14ac:dyDescent="0.25">
      <c r="A19" s="44" t="s">
        <v>46</v>
      </c>
      <c r="B19" s="45">
        <v>171656.46</v>
      </c>
      <c r="C19" s="45"/>
      <c r="D19" s="45"/>
      <c r="E19" s="45"/>
      <c r="F19" s="45"/>
      <c r="G19" s="20"/>
      <c r="H19" s="20"/>
      <c r="I19" s="20"/>
      <c r="J19" s="20"/>
      <c r="S19" s="20"/>
      <c r="T19" s="20"/>
      <c r="U19" s="20"/>
      <c r="V19" s="20"/>
      <c r="W19" s="20"/>
    </row>
    <row r="20" spans="1:23" ht="14.25" customHeight="1" x14ac:dyDescent="0.25">
      <c r="A20" s="44" t="s">
        <v>47</v>
      </c>
      <c r="B20" s="45">
        <v>204162.95</v>
      </c>
      <c r="C20" s="45"/>
      <c r="D20" s="45"/>
      <c r="E20" s="45"/>
      <c r="F20" s="45"/>
      <c r="G20" s="20"/>
      <c r="H20" s="20"/>
      <c r="I20" s="20"/>
      <c r="J20" s="20"/>
      <c r="S20" s="20"/>
      <c r="T20" s="20"/>
      <c r="U20" s="20"/>
      <c r="V20" s="20"/>
      <c r="W20" s="20"/>
    </row>
    <row r="21" spans="1:23" ht="14.25" customHeight="1" x14ac:dyDescent="0.25">
      <c r="A21" s="44" t="s">
        <v>48</v>
      </c>
      <c r="B21" s="46">
        <v>-562.29999999999995</v>
      </c>
      <c r="C21" s="45">
        <f>+B21+B20+B19+B18</f>
        <v>1110869.58</v>
      </c>
      <c r="D21" s="45"/>
      <c r="E21" s="45"/>
      <c r="F21" s="45">
        <f t="shared" si="0"/>
        <v>1110869.58</v>
      </c>
      <c r="G21" s="20"/>
      <c r="H21" s="20"/>
      <c r="I21" s="20"/>
      <c r="J21" s="20"/>
      <c r="S21" s="20"/>
      <c r="T21" s="20"/>
      <c r="U21" s="20"/>
      <c r="V21" s="20"/>
      <c r="W21" s="20"/>
    </row>
    <row r="22" spans="1:23" ht="14.25" customHeight="1" x14ac:dyDescent="0.25">
      <c r="A22" s="20" t="s">
        <v>28</v>
      </c>
      <c r="F22" s="21">
        <f t="shared" si="0"/>
        <v>0</v>
      </c>
      <c r="G22" s="20"/>
      <c r="H22" s="20"/>
      <c r="I22" s="20"/>
      <c r="J22" s="20"/>
      <c r="S22" s="20"/>
      <c r="T22" s="20"/>
      <c r="U22" s="20"/>
      <c r="V22" s="20"/>
      <c r="W22" s="20"/>
    </row>
    <row r="23" spans="1:23" ht="14.25" customHeight="1" x14ac:dyDescent="0.25">
      <c r="A23" s="20" t="s">
        <v>27</v>
      </c>
      <c r="C23" s="21">
        <v>1641.54</v>
      </c>
      <c r="F23" s="21">
        <f t="shared" si="0"/>
        <v>1641.54</v>
      </c>
      <c r="G23" s="20"/>
      <c r="H23" s="20"/>
      <c r="I23" s="20"/>
      <c r="J23" s="20"/>
      <c r="S23" s="20"/>
      <c r="T23" s="20"/>
      <c r="U23" s="20"/>
      <c r="V23" s="20"/>
      <c r="W23" s="20"/>
    </row>
    <row r="24" spans="1:23" ht="14.25" customHeight="1" x14ac:dyDescent="0.25">
      <c r="A24" s="20" t="s">
        <v>35</v>
      </c>
      <c r="F24" s="21">
        <f t="shared" si="0"/>
        <v>0</v>
      </c>
      <c r="G24" s="20"/>
      <c r="H24" s="20"/>
      <c r="I24" s="20"/>
      <c r="J24" s="20"/>
      <c r="S24" s="20"/>
      <c r="T24" s="20"/>
      <c r="U24" s="20"/>
      <c r="V24" s="20"/>
      <c r="W24" s="20"/>
    </row>
    <row r="25" spans="1:23" ht="14.25" customHeight="1" x14ac:dyDescent="0.25">
      <c r="A25" s="20" t="s">
        <v>44</v>
      </c>
      <c r="F25" s="21">
        <f t="shared" si="0"/>
        <v>0</v>
      </c>
      <c r="G25" s="20"/>
      <c r="H25" s="20"/>
      <c r="I25" s="20"/>
      <c r="J25" s="20"/>
      <c r="S25" s="20"/>
      <c r="T25" s="20"/>
      <c r="U25" s="20"/>
      <c r="V25" s="20"/>
      <c r="W25" s="20"/>
    </row>
    <row r="27" spans="1:23" ht="30.75" customHeight="1" thickBot="1" x14ac:dyDescent="0.3">
      <c r="A27" s="22" t="s">
        <v>11</v>
      </c>
      <c r="B27" s="27"/>
      <c r="C27" s="26">
        <f>SUM(C11:C26)</f>
        <v>1312416.6600000001</v>
      </c>
      <c r="D27" s="26">
        <f>SUM(D11:D26)</f>
        <v>299703.49</v>
      </c>
      <c r="E27" s="26">
        <f>SUM(E11:E26)</f>
        <v>620562.34</v>
      </c>
      <c r="F27" s="26">
        <f>+C27+D27+E27</f>
        <v>2232682.4900000002</v>
      </c>
      <c r="G27" s="20"/>
      <c r="H27" s="20"/>
      <c r="I27" s="20"/>
      <c r="J27" s="20"/>
      <c r="S27" s="20"/>
      <c r="T27" s="20"/>
      <c r="U27" s="20"/>
      <c r="V27" s="20"/>
      <c r="W27" s="20"/>
    </row>
    <row r="28" spans="1:23" ht="13.8" thickTop="1" x14ac:dyDescent="0.25">
      <c r="E28" s="35"/>
      <c r="G28" s="20"/>
      <c r="H28" s="20"/>
      <c r="I28" s="20"/>
      <c r="J28" s="20"/>
      <c r="S28" s="20"/>
      <c r="T28" s="20"/>
      <c r="U28" s="20"/>
      <c r="V28" s="20"/>
      <c r="W28" s="20"/>
    </row>
    <row r="30" spans="1:23" ht="17.399999999999999" x14ac:dyDescent="0.3">
      <c r="A30" s="36" t="s">
        <v>2</v>
      </c>
      <c r="B30" s="37"/>
      <c r="G30" s="20"/>
      <c r="H30" s="20"/>
      <c r="I30" s="20"/>
      <c r="J30" s="20"/>
      <c r="S30" s="20"/>
      <c r="T30" s="20"/>
      <c r="U30" s="20"/>
      <c r="V30" s="20"/>
      <c r="W30" s="20"/>
    </row>
    <row r="31" spans="1:23" ht="15.75" customHeight="1" x14ac:dyDescent="0.25">
      <c r="A31" s="20" t="s">
        <v>34</v>
      </c>
      <c r="F31" s="21">
        <f t="shared" ref="F31:F41" si="1">+C31+D31+E31</f>
        <v>0</v>
      </c>
      <c r="G31" s="20"/>
      <c r="H31" s="20"/>
      <c r="I31" s="20"/>
      <c r="J31" s="20"/>
      <c r="S31" s="20"/>
      <c r="T31" s="20"/>
      <c r="U31" s="20"/>
      <c r="V31" s="20"/>
      <c r="W31" s="20"/>
    </row>
    <row r="32" spans="1:23" ht="15.75" customHeight="1" x14ac:dyDescent="0.25">
      <c r="A32" s="20" t="s">
        <v>13</v>
      </c>
      <c r="F32" s="21">
        <f t="shared" si="1"/>
        <v>0</v>
      </c>
      <c r="G32" s="20"/>
      <c r="H32" s="20"/>
      <c r="I32" s="20"/>
      <c r="J32" s="20"/>
      <c r="S32" s="20"/>
      <c r="T32" s="20"/>
      <c r="U32" s="20"/>
      <c r="V32" s="20"/>
      <c r="W32" s="20"/>
    </row>
    <row r="33" spans="1:23" ht="15.75" customHeight="1" x14ac:dyDescent="0.25">
      <c r="A33" s="20" t="s">
        <v>30</v>
      </c>
      <c r="C33" s="21">
        <v>110</v>
      </c>
      <c r="F33" s="21">
        <f t="shared" si="1"/>
        <v>110</v>
      </c>
      <c r="S33" s="20"/>
      <c r="T33" s="20"/>
      <c r="U33" s="20"/>
      <c r="V33" s="20"/>
      <c r="W33" s="20"/>
    </row>
    <row r="34" spans="1:23" ht="15.75" customHeight="1" x14ac:dyDescent="0.25">
      <c r="A34" s="20" t="s">
        <v>31</v>
      </c>
      <c r="C34" s="21">
        <v>294657.96999999997</v>
      </c>
      <c r="F34" s="21">
        <f t="shared" si="1"/>
        <v>294657.96999999997</v>
      </c>
      <c r="S34" s="20"/>
      <c r="T34" s="20"/>
      <c r="U34" s="20"/>
      <c r="V34" s="20"/>
      <c r="W34" s="20"/>
    </row>
    <row r="35" spans="1:23" ht="15.75" customHeight="1" x14ac:dyDescent="0.25">
      <c r="A35" s="20" t="s">
        <v>32</v>
      </c>
      <c r="C35" s="21">
        <v>614889.22</v>
      </c>
      <c r="F35" s="21">
        <f t="shared" si="1"/>
        <v>614889.22</v>
      </c>
      <c r="S35" s="20"/>
      <c r="T35" s="20"/>
      <c r="U35" s="20"/>
      <c r="V35" s="20"/>
      <c r="W35" s="20"/>
    </row>
    <row r="36" spans="1:23" ht="15.75" customHeight="1" x14ac:dyDescent="0.25">
      <c r="A36" s="20" t="s">
        <v>42</v>
      </c>
      <c r="F36" s="21">
        <f t="shared" si="1"/>
        <v>0</v>
      </c>
      <c r="S36" s="20"/>
      <c r="T36" s="20"/>
      <c r="U36" s="20"/>
      <c r="V36" s="20"/>
      <c r="W36" s="20"/>
    </row>
    <row r="37" spans="1:23" ht="15.75" customHeight="1" x14ac:dyDescent="0.25">
      <c r="A37" s="20" t="s">
        <v>40</v>
      </c>
      <c r="C37" s="21">
        <v>31.03</v>
      </c>
      <c r="F37" s="21">
        <f t="shared" si="1"/>
        <v>31.03</v>
      </c>
      <c r="O37" s="22"/>
      <c r="S37" s="20"/>
      <c r="T37" s="20"/>
      <c r="U37" s="20"/>
      <c r="V37" s="20"/>
      <c r="W37" s="20"/>
    </row>
    <row r="38" spans="1:23" ht="15.75" customHeight="1" x14ac:dyDescent="0.25">
      <c r="A38" s="20" t="s">
        <v>22</v>
      </c>
      <c r="F38" s="21">
        <f t="shared" si="1"/>
        <v>0</v>
      </c>
      <c r="S38" s="20"/>
      <c r="T38" s="20"/>
      <c r="U38" s="20"/>
      <c r="V38" s="20"/>
      <c r="W38" s="20"/>
    </row>
    <row r="39" spans="1:23" ht="15.75" customHeight="1" x14ac:dyDescent="0.25">
      <c r="A39" s="20" t="s">
        <v>37</v>
      </c>
      <c r="F39" s="21">
        <f t="shared" si="1"/>
        <v>0</v>
      </c>
      <c r="S39" s="20"/>
      <c r="T39" s="20"/>
      <c r="U39" s="20"/>
      <c r="V39" s="20"/>
      <c r="W39" s="20"/>
    </row>
    <row r="40" spans="1:23" ht="15.75" customHeight="1" x14ac:dyDescent="0.25">
      <c r="A40" s="20" t="s">
        <v>3</v>
      </c>
      <c r="C40" s="21">
        <f>3185.58+759.93</f>
        <v>3945.5099999999998</v>
      </c>
      <c r="F40" s="21">
        <f t="shared" si="1"/>
        <v>3945.5099999999998</v>
      </c>
      <c r="S40" s="20"/>
      <c r="T40" s="20"/>
      <c r="U40" s="20"/>
      <c r="V40" s="20"/>
      <c r="W40" s="20"/>
    </row>
    <row r="41" spans="1:23" ht="15.75" customHeight="1" x14ac:dyDescent="0.25">
      <c r="A41" s="20" t="s">
        <v>23</v>
      </c>
      <c r="C41" s="21">
        <f>151052.7-C40-C37</f>
        <v>147076.16</v>
      </c>
      <c r="F41" s="21">
        <f t="shared" si="1"/>
        <v>147076.16</v>
      </c>
      <c r="J41" s="27"/>
      <c r="S41" s="20"/>
      <c r="T41" s="20"/>
      <c r="U41" s="20"/>
      <c r="V41" s="20"/>
      <c r="W41" s="20"/>
    </row>
    <row r="42" spans="1:23" x14ac:dyDescent="0.25">
      <c r="S42" s="20"/>
      <c r="T42" s="20"/>
      <c r="U42" s="20"/>
      <c r="V42" s="20"/>
      <c r="W42" s="20"/>
    </row>
    <row r="43" spans="1:23" ht="25.5" customHeight="1" thickBot="1" x14ac:dyDescent="0.3">
      <c r="A43" s="22" t="s">
        <v>10</v>
      </c>
      <c r="B43" s="27"/>
      <c r="C43" s="26">
        <f>SUM(C31:C42)</f>
        <v>1060709.8899999999</v>
      </c>
      <c r="D43" s="26">
        <f>SUM(D31:D42)</f>
        <v>0</v>
      </c>
      <c r="E43" s="26">
        <f>SUM(E31:E42)</f>
        <v>0</v>
      </c>
      <c r="F43" s="26">
        <f>SUM(F31:F42)</f>
        <v>1060709.8899999999</v>
      </c>
      <c r="G43" s="27"/>
      <c r="H43" s="27"/>
      <c r="M43" s="22"/>
      <c r="N43" s="22"/>
      <c r="S43" s="20"/>
      <c r="T43" s="20"/>
      <c r="U43" s="20"/>
      <c r="V43" s="20"/>
      <c r="W43" s="20"/>
    </row>
    <row r="44" spans="1:23" ht="15.6" thickTop="1" x14ac:dyDescent="0.25">
      <c r="I44" s="27"/>
      <c r="Q44" s="22"/>
      <c r="R44" s="22"/>
      <c r="S44" s="20"/>
      <c r="T44" s="20"/>
      <c r="U44" s="20"/>
      <c r="V44" s="20"/>
      <c r="W44" s="20"/>
    </row>
    <row r="45" spans="1:23" ht="17.399999999999999" x14ac:dyDescent="0.3">
      <c r="A45" s="36" t="s">
        <v>4</v>
      </c>
      <c r="B45" s="37"/>
      <c r="P45" s="22"/>
      <c r="S45" s="20"/>
      <c r="T45" s="20"/>
      <c r="U45" s="20"/>
      <c r="V45" s="20"/>
      <c r="W45" s="20"/>
    </row>
    <row r="46" spans="1:23" ht="15" x14ac:dyDescent="0.25">
      <c r="K46" s="22"/>
      <c r="L46" s="22"/>
      <c r="O46" s="22"/>
      <c r="S46" s="20"/>
      <c r="T46" s="20"/>
      <c r="U46" s="20"/>
      <c r="V46" s="20"/>
      <c r="W46" s="20"/>
    </row>
    <row r="47" spans="1:23" x14ac:dyDescent="0.25">
      <c r="A47" s="20" t="s">
        <v>24</v>
      </c>
      <c r="C47" s="21">
        <f>99585.94+180544.7-25658.82-110</f>
        <v>254361.82</v>
      </c>
      <c r="D47" s="21">
        <f>117171.8+163118.92+14329.21</f>
        <v>294619.93000000005</v>
      </c>
      <c r="E47" s="21">
        <f>298165.42+224182.28+92107.58</f>
        <v>614455.27999999991</v>
      </c>
      <c r="F47" s="21">
        <f>+C47+D47+E47</f>
        <v>1163437.0299999998</v>
      </c>
      <c r="S47" s="20"/>
      <c r="T47" s="20"/>
      <c r="U47" s="20"/>
      <c r="V47" s="20"/>
      <c r="W47" s="20"/>
    </row>
    <row r="48" spans="1:23" ht="15" x14ac:dyDescent="0.25">
      <c r="A48" s="20" t="s">
        <v>12</v>
      </c>
      <c r="C48" s="21" t="e">
        <f>+#REF!</f>
        <v>#REF!</v>
      </c>
      <c r="D48" s="21" t="e">
        <f>+#REF!</f>
        <v>#REF!</v>
      </c>
      <c r="E48" s="21" t="e">
        <f>+#REF!</f>
        <v>#REF!</v>
      </c>
      <c r="F48" s="21" t="e">
        <f>+C48+D48+E48</f>
        <v>#REF!</v>
      </c>
      <c r="J48" s="27"/>
      <c r="S48" s="20"/>
      <c r="T48" s="20"/>
      <c r="U48" s="20"/>
      <c r="V48" s="20"/>
      <c r="W48" s="20"/>
    </row>
    <row r="49" spans="1:23" x14ac:dyDescent="0.25">
      <c r="S49" s="20"/>
      <c r="T49" s="20"/>
      <c r="U49" s="20"/>
      <c r="V49" s="20"/>
      <c r="W49" s="20"/>
    </row>
    <row r="50" spans="1:23" ht="24.75" customHeight="1" thickBot="1" x14ac:dyDescent="0.3">
      <c r="A50" s="22" t="s">
        <v>29</v>
      </c>
      <c r="B50" s="27"/>
      <c r="C50" s="26" t="e">
        <f>SUM(C47:C49)</f>
        <v>#REF!</v>
      </c>
      <c r="D50" s="26" t="e">
        <f>SUM(D47:D49)</f>
        <v>#REF!</v>
      </c>
      <c r="E50" s="26" t="e">
        <f>SUM(E47:E49)</f>
        <v>#REF!</v>
      </c>
      <c r="F50" s="26" t="e">
        <f>+F48+F47</f>
        <v>#REF!</v>
      </c>
      <c r="G50" s="27"/>
      <c r="M50" s="22"/>
      <c r="N50" s="22"/>
      <c r="S50" s="20"/>
      <c r="T50" s="20"/>
      <c r="U50" s="20"/>
      <c r="V50" s="20"/>
      <c r="W50" s="20"/>
    </row>
    <row r="51" spans="1:23" ht="15.6" thickTop="1" x14ac:dyDescent="0.25">
      <c r="H51" s="27"/>
      <c r="Q51" s="22"/>
      <c r="R51" s="22"/>
      <c r="S51" s="20"/>
      <c r="T51" s="20"/>
      <c r="U51" s="20"/>
      <c r="V51" s="20"/>
      <c r="W51" s="20"/>
    </row>
    <row r="52" spans="1:23" ht="15" x14ac:dyDescent="0.25">
      <c r="I52" s="27"/>
      <c r="P52" s="22"/>
      <c r="S52" s="20"/>
      <c r="T52" s="20"/>
      <c r="U52" s="20"/>
      <c r="V52" s="20"/>
      <c r="W52" s="20"/>
    </row>
    <row r="53" spans="1:23" ht="22.5" customHeight="1" thickBot="1" x14ac:dyDescent="0.3">
      <c r="A53" s="22" t="s">
        <v>14</v>
      </c>
      <c r="B53" s="27"/>
      <c r="C53" s="26" t="e">
        <f>+C50+C43</f>
        <v>#REF!</v>
      </c>
      <c r="D53" s="26" t="e">
        <f>+D50+D43</f>
        <v>#REF!</v>
      </c>
      <c r="E53" s="26" t="e">
        <f>+E50+E43</f>
        <v>#REF!</v>
      </c>
      <c r="F53" s="26" t="e">
        <f>+F50+F43</f>
        <v>#REF!</v>
      </c>
      <c r="K53" s="22"/>
      <c r="L53" s="22"/>
      <c r="S53" s="20"/>
      <c r="T53" s="20"/>
      <c r="U53" s="20"/>
      <c r="V53" s="20"/>
      <c r="W53" s="20"/>
    </row>
    <row r="54" spans="1:23" ht="13.8" thickTop="1" x14ac:dyDescent="0.25">
      <c r="S54" s="20"/>
      <c r="T54" s="20"/>
      <c r="U54" s="20"/>
      <c r="V54" s="20"/>
      <c r="W54" s="20"/>
    </row>
    <row r="55" spans="1:23" x14ac:dyDescent="0.25">
      <c r="C55" s="21" t="e">
        <f>+C27-C53</f>
        <v>#REF!</v>
      </c>
      <c r="D55" s="21" t="e">
        <f>+D27-D53</f>
        <v>#REF!</v>
      </c>
      <c r="E55" s="21" t="e">
        <f>+E27-E53</f>
        <v>#REF!</v>
      </c>
      <c r="F55" s="21" t="e">
        <f>+F27-F53</f>
        <v>#REF!</v>
      </c>
      <c r="S55" s="20"/>
      <c r="T55" s="20"/>
      <c r="U55" s="20"/>
      <c r="V55" s="20"/>
      <c r="W55" s="20"/>
    </row>
    <row r="56" spans="1:23" ht="13.8" x14ac:dyDescent="0.25">
      <c r="A56" s="38"/>
      <c r="B56" s="39"/>
      <c r="S56" s="20"/>
      <c r="T56" s="20"/>
      <c r="U56" s="20"/>
      <c r="V56" s="20"/>
      <c r="W56" s="20"/>
    </row>
    <row r="57" spans="1:23" ht="13.8" x14ac:dyDescent="0.25">
      <c r="A57" s="38"/>
      <c r="B57" s="39"/>
      <c r="S57" s="20"/>
      <c r="T57" s="20"/>
      <c r="U57" s="20"/>
      <c r="V57" s="20"/>
      <c r="W57" s="20"/>
    </row>
    <row r="58" spans="1:23" x14ac:dyDescent="0.25">
      <c r="A58" s="40"/>
      <c r="B58" s="41"/>
      <c r="S58" s="20"/>
      <c r="T58" s="20"/>
      <c r="U58" s="20"/>
      <c r="V58" s="20"/>
      <c r="W58" s="20"/>
    </row>
    <row r="59" spans="1:23" x14ac:dyDescent="0.25">
      <c r="S59" s="20"/>
      <c r="T59" s="20"/>
      <c r="U59" s="20"/>
      <c r="V59" s="20"/>
      <c r="W59" s="20"/>
    </row>
    <row r="60" spans="1:23" x14ac:dyDescent="0.25">
      <c r="S60" s="20"/>
      <c r="T60" s="20"/>
      <c r="U60" s="20"/>
      <c r="V60" s="20"/>
      <c r="W60" s="20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4" type="noConversion"/>
  <pageMargins left="0" right="0" top="0" bottom="0" header="0" footer="0"/>
  <pageSetup scale="85" orientation="portrait" r:id="rId1"/>
  <headerFooter alignWithMargins="0">
    <oddHeader xml:space="preserve">&amp;R&amp;P/&amp;N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20" customWidth="1"/>
    <col min="2" max="2" width="12.109375" style="21" customWidth="1"/>
    <col min="3" max="3" width="15.33203125" style="21" customWidth="1"/>
    <col min="4" max="4" width="15.109375" style="21" customWidth="1"/>
    <col min="5" max="5" width="14.88671875" style="21" customWidth="1"/>
    <col min="6" max="6" width="15.109375" style="21" customWidth="1"/>
    <col min="7" max="10" width="17.109375" style="21" customWidth="1"/>
    <col min="11" max="18" width="9.109375" style="20"/>
    <col min="19" max="23" width="17.109375" style="21" customWidth="1"/>
    <col min="24" max="16384" width="9.109375" style="20"/>
  </cols>
  <sheetData>
    <row r="1" spans="1:23" ht="22.8" x14ac:dyDescent="0.4">
      <c r="A1" s="68" t="s">
        <v>15</v>
      </c>
      <c r="B1" s="68"/>
      <c r="C1" s="69"/>
      <c r="D1" s="69"/>
      <c r="E1" s="69"/>
      <c r="F1" s="69"/>
    </row>
    <row r="2" spans="1:23" ht="15" x14ac:dyDescent="0.25">
      <c r="A2" s="70" t="s">
        <v>18</v>
      </c>
      <c r="B2" s="70"/>
      <c r="C2" s="71"/>
      <c r="D2" s="71"/>
      <c r="E2" s="71"/>
      <c r="F2" s="71"/>
    </row>
    <row r="3" spans="1:23" ht="15" x14ac:dyDescent="0.25">
      <c r="A3" s="70" t="s">
        <v>16</v>
      </c>
      <c r="B3" s="70"/>
      <c r="C3" s="71"/>
      <c r="D3" s="71"/>
      <c r="E3" s="71"/>
      <c r="F3" s="71"/>
    </row>
    <row r="4" spans="1:23" ht="15" x14ac:dyDescent="0.25">
      <c r="A4" s="72" t="s">
        <v>186</v>
      </c>
      <c r="B4" s="72"/>
      <c r="C4" s="71"/>
      <c r="D4" s="71"/>
      <c r="E4" s="71"/>
      <c r="F4" s="71"/>
    </row>
    <row r="5" spans="1:23" ht="13.8" thickBot="1" x14ac:dyDescent="0.3">
      <c r="A5" s="60"/>
      <c r="B5" s="61"/>
      <c r="C5" s="61"/>
      <c r="D5" s="61"/>
      <c r="E5" s="61"/>
      <c r="F5" s="61"/>
    </row>
    <row r="6" spans="1:23" ht="15" x14ac:dyDescent="0.25">
      <c r="A6" s="42"/>
      <c r="B6" s="62" t="s">
        <v>45</v>
      </c>
      <c r="C6" s="63"/>
      <c r="D6" s="28" t="s">
        <v>19</v>
      </c>
      <c r="E6" s="29" t="s">
        <v>19</v>
      </c>
      <c r="F6" s="66" t="s">
        <v>20</v>
      </c>
      <c r="G6" s="56"/>
      <c r="H6" s="56"/>
      <c r="I6" s="56"/>
      <c r="J6" s="56"/>
      <c r="S6" s="56"/>
      <c r="T6" s="56"/>
    </row>
    <row r="7" spans="1:23" ht="15.6" thickBot="1" x14ac:dyDescent="0.3">
      <c r="A7" s="43"/>
      <c r="B7" s="64"/>
      <c r="C7" s="65"/>
      <c r="D7" s="30">
        <v>72</v>
      </c>
      <c r="E7" s="31">
        <v>73</v>
      </c>
      <c r="F7" s="67"/>
      <c r="G7" s="32"/>
      <c r="H7" s="32"/>
      <c r="I7" s="32"/>
      <c r="J7" s="32"/>
      <c r="S7" s="32"/>
      <c r="T7" s="32"/>
      <c r="U7" s="56"/>
      <c r="V7" s="56"/>
      <c r="W7" s="56"/>
    </row>
    <row r="8" spans="1:23" ht="15" x14ac:dyDescent="0.25">
      <c r="U8" s="32"/>
      <c r="V8" s="32"/>
      <c r="W8" s="32"/>
    </row>
    <row r="9" spans="1:23" ht="15" x14ac:dyDescent="0.25">
      <c r="A9" s="22" t="s">
        <v>0</v>
      </c>
      <c r="B9" s="27"/>
    </row>
    <row r="11" spans="1:23" ht="14.25" customHeight="1" x14ac:dyDescent="0.25">
      <c r="A11" s="20" t="s">
        <v>41</v>
      </c>
      <c r="F11" s="21">
        <f>+C11+D11+E11</f>
        <v>0</v>
      </c>
    </row>
    <row r="12" spans="1:23" ht="14.25" customHeight="1" x14ac:dyDescent="0.35">
      <c r="A12" s="20" t="s">
        <v>30</v>
      </c>
      <c r="F12" s="21">
        <f>+C12+D12+E12</f>
        <v>0</v>
      </c>
      <c r="G12" s="33"/>
    </row>
    <row r="13" spans="1:23" ht="14.25" customHeight="1" x14ac:dyDescent="0.35">
      <c r="A13" s="20" t="s">
        <v>43</v>
      </c>
      <c r="F13" s="21">
        <f>+C13+D13+E13</f>
        <v>0</v>
      </c>
      <c r="G13" s="33"/>
    </row>
    <row r="14" spans="1:23" ht="14.25" customHeight="1" x14ac:dyDescent="0.25">
      <c r="A14" s="20" t="s">
        <v>33</v>
      </c>
      <c r="B14" s="34"/>
      <c r="D14" s="21">
        <v>298611.23</v>
      </c>
      <c r="E14" s="21">
        <v>610039.68000000005</v>
      </c>
      <c r="F14" s="21">
        <f t="shared" ref="F14:F25" si="0">+C14+D14+E14</f>
        <v>908650.91</v>
      </c>
    </row>
    <row r="15" spans="1:23" ht="14.25" customHeight="1" x14ac:dyDescent="0.25">
      <c r="A15" s="20" t="s">
        <v>36</v>
      </c>
      <c r="F15" s="21">
        <f t="shared" si="0"/>
        <v>0</v>
      </c>
    </row>
    <row r="16" spans="1:23" ht="14.25" customHeight="1" x14ac:dyDescent="0.25">
      <c r="A16" s="20" t="s">
        <v>1</v>
      </c>
      <c r="C16" s="21">
        <v>178886.03</v>
      </c>
      <c r="F16" s="21">
        <f>+C16+D16+E16</f>
        <v>178886.03</v>
      </c>
    </row>
    <row r="17" spans="1:23" ht="14.25" customHeight="1" x14ac:dyDescent="0.25">
      <c r="A17" s="20" t="s">
        <v>38</v>
      </c>
      <c r="F17" s="21">
        <f t="shared" si="0"/>
        <v>0</v>
      </c>
      <c r="G17" s="20"/>
      <c r="H17" s="20"/>
      <c r="I17" s="20"/>
      <c r="J17" s="20"/>
      <c r="S17" s="20"/>
      <c r="T17" s="20"/>
      <c r="U17" s="20"/>
      <c r="V17" s="20"/>
      <c r="W17" s="20"/>
    </row>
    <row r="18" spans="1:23" ht="14.25" customHeight="1" x14ac:dyDescent="0.25">
      <c r="A18" s="44" t="s">
        <v>21</v>
      </c>
      <c r="B18" s="45">
        <v>486261.39</v>
      </c>
      <c r="C18" s="45"/>
      <c r="D18" s="45"/>
      <c r="E18" s="45"/>
      <c r="F18" s="45"/>
      <c r="G18" s="20"/>
      <c r="H18" s="20"/>
      <c r="I18" s="20"/>
      <c r="J18" s="20"/>
      <c r="S18" s="20"/>
      <c r="T18" s="20"/>
      <c r="U18" s="20"/>
      <c r="V18" s="20"/>
      <c r="W18" s="20"/>
    </row>
    <row r="19" spans="1:23" ht="14.25" customHeight="1" x14ac:dyDescent="0.25">
      <c r="A19" s="44" t="s">
        <v>46</v>
      </c>
      <c r="B19" s="45">
        <v>171656.46</v>
      </c>
      <c r="C19" s="45"/>
      <c r="D19" s="45"/>
      <c r="E19" s="45"/>
      <c r="F19" s="45"/>
      <c r="G19" s="20"/>
      <c r="H19" s="20"/>
      <c r="I19" s="20"/>
      <c r="J19" s="20"/>
      <c r="S19" s="20"/>
      <c r="T19" s="20"/>
      <c r="U19" s="20"/>
      <c r="V19" s="20"/>
      <c r="W19" s="20"/>
    </row>
    <row r="20" spans="1:23" ht="14.25" customHeight="1" x14ac:dyDescent="0.25">
      <c r="A20" s="44" t="s">
        <v>47</v>
      </c>
      <c r="B20" s="45">
        <v>454162.95</v>
      </c>
      <c r="C20" s="45"/>
      <c r="D20" s="45"/>
      <c r="E20" s="45"/>
      <c r="F20" s="45"/>
      <c r="G20" s="20"/>
      <c r="H20" s="20"/>
      <c r="I20" s="20"/>
      <c r="J20" s="20"/>
      <c r="S20" s="20"/>
      <c r="T20" s="20"/>
      <c r="U20" s="20"/>
      <c r="V20" s="20"/>
      <c r="W20" s="20"/>
    </row>
    <row r="21" spans="1:23" ht="14.25" customHeight="1" x14ac:dyDescent="0.25">
      <c r="A21" s="44" t="s">
        <v>48</v>
      </c>
      <c r="B21" s="46">
        <v>-1808.18</v>
      </c>
      <c r="C21" s="45">
        <f>+B21+B20+B19+B18</f>
        <v>1110272.6200000001</v>
      </c>
      <c r="D21" s="45"/>
      <c r="E21" s="45"/>
      <c r="F21" s="45">
        <f t="shared" si="0"/>
        <v>1110272.6200000001</v>
      </c>
      <c r="G21" s="20"/>
      <c r="H21" s="20"/>
      <c r="I21" s="20"/>
      <c r="J21" s="20"/>
      <c r="S21" s="20"/>
      <c r="T21" s="20"/>
      <c r="U21" s="20"/>
      <c r="V21" s="20"/>
      <c r="W21" s="20"/>
    </row>
    <row r="22" spans="1:23" ht="14.25" customHeight="1" x14ac:dyDescent="0.25">
      <c r="A22" s="20" t="s">
        <v>28</v>
      </c>
      <c r="F22" s="21">
        <f t="shared" si="0"/>
        <v>0</v>
      </c>
      <c r="G22" s="20"/>
      <c r="H22" s="20"/>
      <c r="I22" s="20"/>
      <c r="J22" s="20"/>
      <c r="S22" s="20"/>
      <c r="T22" s="20"/>
      <c r="U22" s="20"/>
      <c r="V22" s="20"/>
      <c r="W22" s="20"/>
    </row>
    <row r="23" spans="1:23" ht="14.25" customHeight="1" x14ac:dyDescent="0.25">
      <c r="A23" s="20" t="s">
        <v>27</v>
      </c>
      <c r="C23" s="21">
        <v>1611.25</v>
      </c>
      <c r="F23" s="21">
        <f t="shared" si="0"/>
        <v>1611.25</v>
      </c>
      <c r="G23" s="20"/>
      <c r="H23" s="20"/>
      <c r="I23" s="20"/>
      <c r="J23" s="20"/>
      <c r="S23" s="20"/>
      <c r="T23" s="20"/>
      <c r="U23" s="20"/>
      <c r="V23" s="20"/>
      <c r="W23" s="20"/>
    </row>
    <row r="24" spans="1:23" ht="14.25" customHeight="1" x14ac:dyDescent="0.25">
      <c r="A24" s="20" t="s">
        <v>35</v>
      </c>
      <c r="F24" s="21">
        <f t="shared" si="0"/>
        <v>0</v>
      </c>
      <c r="G24" s="20"/>
      <c r="H24" s="20"/>
      <c r="I24" s="20"/>
      <c r="J24" s="20"/>
      <c r="S24" s="20"/>
      <c r="T24" s="20"/>
      <c r="U24" s="20"/>
      <c r="V24" s="20"/>
      <c r="W24" s="20"/>
    </row>
    <row r="25" spans="1:23" ht="14.25" customHeight="1" x14ac:dyDescent="0.25">
      <c r="A25" s="20" t="s">
        <v>44</v>
      </c>
      <c r="F25" s="21">
        <f t="shared" si="0"/>
        <v>0</v>
      </c>
      <c r="G25" s="20"/>
      <c r="H25" s="20"/>
      <c r="I25" s="20"/>
      <c r="J25" s="20"/>
      <c r="S25" s="20"/>
      <c r="T25" s="20"/>
      <c r="U25" s="20"/>
      <c r="V25" s="20"/>
      <c r="W25" s="20"/>
    </row>
    <row r="27" spans="1:23" ht="30.75" customHeight="1" thickBot="1" x14ac:dyDescent="0.3">
      <c r="A27" s="22" t="s">
        <v>11</v>
      </c>
      <c r="B27" s="27"/>
      <c r="C27" s="26">
        <f>SUM(C11:C26)</f>
        <v>1290769.9000000001</v>
      </c>
      <c r="D27" s="26">
        <f>SUM(D11:D26)</f>
        <v>298611.23</v>
      </c>
      <c r="E27" s="26">
        <f>SUM(E11:E26)</f>
        <v>610039.68000000005</v>
      </c>
      <c r="F27" s="26">
        <f>+C27+D27+E27</f>
        <v>2199420.81</v>
      </c>
      <c r="G27" s="20"/>
      <c r="H27" s="20"/>
      <c r="I27" s="20"/>
      <c r="J27" s="20"/>
      <c r="S27" s="20"/>
      <c r="T27" s="20"/>
      <c r="U27" s="20"/>
      <c r="V27" s="20"/>
      <c r="W27" s="20"/>
    </row>
    <row r="28" spans="1:23" ht="13.8" thickTop="1" x14ac:dyDescent="0.25">
      <c r="E28" s="35"/>
      <c r="G28" s="20"/>
      <c r="H28" s="20"/>
      <c r="I28" s="20"/>
      <c r="J28" s="20"/>
      <c r="S28" s="20"/>
      <c r="T28" s="20"/>
      <c r="U28" s="20"/>
      <c r="V28" s="20"/>
      <c r="W28" s="20"/>
    </row>
    <row r="30" spans="1:23" ht="17.399999999999999" x14ac:dyDescent="0.3">
      <c r="A30" s="36" t="s">
        <v>2</v>
      </c>
      <c r="B30" s="37"/>
      <c r="G30" s="20"/>
      <c r="H30" s="20"/>
      <c r="I30" s="20"/>
      <c r="J30" s="20"/>
      <c r="S30" s="20"/>
      <c r="T30" s="20"/>
      <c r="U30" s="20"/>
      <c r="V30" s="20"/>
      <c r="W30" s="20"/>
    </row>
    <row r="31" spans="1:23" ht="15.75" customHeight="1" x14ac:dyDescent="0.25">
      <c r="A31" s="20" t="s">
        <v>34</v>
      </c>
      <c r="F31" s="21">
        <f t="shared" ref="F31:F41" si="1">+C31+D31+E31</f>
        <v>0</v>
      </c>
      <c r="G31" s="20"/>
      <c r="H31" s="20"/>
      <c r="I31" s="20"/>
      <c r="J31" s="20"/>
      <c r="S31" s="20"/>
      <c r="T31" s="20"/>
      <c r="U31" s="20"/>
      <c r="V31" s="20"/>
      <c r="W31" s="20"/>
    </row>
    <row r="32" spans="1:23" ht="15.75" customHeight="1" x14ac:dyDescent="0.25">
      <c r="A32" s="20" t="s">
        <v>13</v>
      </c>
      <c r="F32" s="21">
        <f t="shared" si="1"/>
        <v>0</v>
      </c>
      <c r="G32" s="20"/>
      <c r="H32" s="20"/>
      <c r="I32" s="20"/>
      <c r="J32" s="20"/>
      <c r="S32" s="20"/>
      <c r="T32" s="20"/>
      <c r="U32" s="20"/>
      <c r="V32" s="20"/>
      <c r="W32" s="20"/>
    </row>
    <row r="33" spans="1:23" ht="15.75" customHeight="1" x14ac:dyDescent="0.25">
      <c r="A33" s="20" t="s">
        <v>30</v>
      </c>
      <c r="F33" s="21">
        <f t="shared" si="1"/>
        <v>0</v>
      </c>
      <c r="S33" s="20"/>
      <c r="T33" s="20"/>
      <c r="U33" s="20"/>
      <c r="V33" s="20"/>
      <c r="W33" s="20"/>
    </row>
    <row r="34" spans="1:23" ht="15.75" customHeight="1" x14ac:dyDescent="0.25">
      <c r="A34" s="20" t="s">
        <v>31</v>
      </c>
      <c r="C34" s="21">
        <v>298611.23</v>
      </c>
      <c r="F34" s="21">
        <f t="shared" si="1"/>
        <v>298611.23</v>
      </c>
      <c r="S34" s="20"/>
      <c r="T34" s="20"/>
      <c r="U34" s="20"/>
      <c r="V34" s="20"/>
      <c r="W34" s="20"/>
    </row>
    <row r="35" spans="1:23" ht="15.75" customHeight="1" x14ac:dyDescent="0.25">
      <c r="A35" s="20" t="s">
        <v>32</v>
      </c>
      <c r="C35" s="21">
        <v>610039.68000000005</v>
      </c>
      <c r="F35" s="21">
        <f t="shared" si="1"/>
        <v>610039.68000000005</v>
      </c>
      <c r="S35" s="20"/>
      <c r="T35" s="20"/>
      <c r="U35" s="20"/>
      <c r="V35" s="20"/>
      <c r="W35" s="20"/>
    </row>
    <row r="36" spans="1:23" ht="15.75" customHeight="1" x14ac:dyDescent="0.25">
      <c r="A36" s="20" t="s">
        <v>42</v>
      </c>
      <c r="C36" s="21">
        <v>4685.05</v>
      </c>
      <c r="F36" s="21">
        <f t="shared" si="1"/>
        <v>4685.05</v>
      </c>
      <c r="S36" s="20"/>
      <c r="T36" s="20"/>
      <c r="U36" s="20"/>
      <c r="V36" s="20"/>
      <c r="W36" s="20"/>
    </row>
    <row r="37" spans="1:23" ht="15.75" customHeight="1" x14ac:dyDescent="0.25">
      <c r="A37" s="20" t="s">
        <v>40</v>
      </c>
      <c r="C37" s="21">
        <v>146</v>
      </c>
      <c r="F37" s="21">
        <f t="shared" si="1"/>
        <v>146</v>
      </c>
      <c r="O37" s="22"/>
      <c r="S37" s="20"/>
      <c r="T37" s="20"/>
      <c r="U37" s="20"/>
      <c r="V37" s="20"/>
      <c r="W37" s="20"/>
    </row>
    <row r="38" spans="1:23" ht="15.75" customHeight="1" x14ac:dyDescent="0.25">
      <c r="A38" s="20" t="s">
        <v>22</v>
      </c>
      <c r="F38" s="21">
        <f t="shared" si="1"/>
        <v>0</v>
      </c>
      <c r="S38" s="20"/>
      <c r="T38" s="20"/>
      <c r="U38" s="20"/>
      <c r="V38" s="20"/>
      <c r="W38" s="20"/>
    </row>
    <row r="39" spans="1:23" ht="15.75" customHeight="1" x14ac:dyDescent="0.25">
      <c r="A39" s="20" t="s">
        <v>37</v>
      </c>
      <c r="F39" s="21">
        <f t="shared" si="1"/>
        <v>0</v>
      </c>
      <c r="S39" s="20"/>
      <c r="T39" s="20"/>
      <c r="U39" s="20"/>
      <c r="V39" s="20"/>
      <c r="W39" s="20"/>
    </row>
    <row r="40" spans="1:23" ht="15.75" customHeight="1" x14ac:dyDescent="0.25">
      <c r="A40" s="20" t="s">
        <v>3</v>
      </c>
      <c r="C40" s="21">
        <f>3185.58+759.93</f>
        <v>3945.5099999999998</v>
      </c>
      <c r="F40" s="21">
        <f t="shared" si="1"/>
        <v>3945.5099999999998</v>
      </c>
      <c r="S40" s="20"/>
      <c r="T40" s="20"/>
      <c r="U40" s="20"/>
      <c r="V40" s="20"/>
      <c r="W40" s="20"/>
    </row>
    <row r="41" spans="1:23" ht="15.75" customHeight="1" x14ac:dyDescent="0.25">
      <c r="A41" s="20" t="s">
        <v>23</v>
      </c>
      <c r="C41" s="21">
        <f>147605.7-C40-C37-C36</f>
        <v>138829.14000000001</v>
      </c>
      <c r="F41" s="21">
        <f t="shared" si="1"/>
        <v>138829.14000000001</v>
      </c>
      <c r="J41" s="27"/>
      <c r="S41" s="20"/>
      <c r="T41" s="20"/>
      <c r="U41" s="20"/>
      <c r="V41" s="20"/>
      <c r="W41" s="20"/>
    </row>
    <row r="42" spans="1:23" x14ac:dyDescent="0.25">
      <c r="S42" s="20"/>
      <c r="T42" s="20"/>
      <c r="U42" s="20"/>
      <c r="V42" s="20"/>
      <c r="W42" s="20"/>
    </row>
    <row r="43" spans="1:23" ht="25.5" customHeight="1" thickBot="1" x14ac:dyDescent="0.3">
      <c r="A43" s="22" t="s">
        <v>10</v>
      </c>
      <c r="B43" s="27"/>
      <c r="C43" s="26">
        <f>SUM(C31:C42)</f>
        <v>1056256.6100000001</v>
      </c>
      <c r="D43" s="26">
        <f>SUM(D31:D42)</f>
        <v>0</v>
      </c>
      <c r="E43" s="26">
        <f>SUM(E31:E42)</f>
        <v>0</v>
      </c>
      <c r="F43" s="26">
        <f>SUM(F31:F42)</f>
        <v>1056256.6100000001</v>
      </c>
      <c r="G43" s="27"/>
      <c r="H43" s="27"/>
      <c r="M43" s="22"/>
      <c r="N43" s="22"/>
      <c r="S43" s="20"/>
      <c r="T43" s="20"/>
      <c r="U43" s="20"/>
      <c r="V43" s="20"/>
      <c r="W43" s="20"/>
    </row>
    <row r="44" spans="1:23" ht="15.6" thickTop="1" x14ac:dyDescent="0.25">
      <c r="I44" s="27"/>
      <c r="Q44" s="22"/>
      <c r="R44" s="22"/>
      <c r="S44" s="20"/>
      <c r="T44" s="20"/>
      <c r="U44" s="20"/>
      <c r="V44" s="20"/>
      <c r="W44" s="20"/>
    </row>
    <row r="45" spans="1:23" ht="17.399999999999999" x14ac:dyDescent="0.3">
      <c r="A45" s="36" t="s">
        <v>4</v>
      </c>
      <c r="B45" s="37"/>
      <c r="P45" s="22"/>
      <c r="S45" s="20"/>
      <c r="T45" s="20"/>
      <c r="U45" s="20"/>
      <c r="V45" s="20"/>
      <c r="W45" s="20"/>
    </row>
    <row r="46" spans="1:23" ht="15" x14ac:dyDescent="0.25">
      <c r="K46" s="22"/>
      <c r="L46" s="22"/>
      <c r="O46" s="22"/>
      <c r="S46" s="20"/>
      <c r="T46" s="20"/>
      <c r="U46" s="20"/>
      <c r="V46" s="20"/>
      <c r="W46" s="20"/>
    </row>
    <row r="47" spans="1:23" x14ac:dyDescent="0.25">
      <c r="A47" s="20" t="s">
        <v>24</v>
      </c>
      <c r="C47" s="21">
        <f>99585.94+180544.7-25658.82-110</f>
        <v>254361.82</v>
      </c>
      <c r="D47" s="21">
        <f>117171.8+163118.92+14329.21</f>
        <v>294619.93000000005</v>
      </c>
      <c r="E47" s="21">
        <f>298165.42+224182.28+92107.58</f>
        <v>614455.27999999991</v>
      </c>
      <c r="F47" s="21">
        <f>+C47+D47+E47</f>
        <v>1163437.0299999998</v>
      </c>
      <c r="S47" s="20"/>
      <c r="T47" s="20"/>
      <c r="U47" s="20"/>
      <c r="V47" s="20"/>
      <c r="W47" s="20"/>
    </row>
    <row r="48" spans="1:23" ht="15" x14ac:dyDescent="0.25">
      <c r="A48" s="20" t="s">
        <v>12</v>
      </c>
      <c r="C48" s="21">
        <f>+Sep14IS!B12</f>
        <v>-19848.53</v>
      </c>
      <c r="D48" s="21">
        <f>+Sep14IS!B20</f>
        <v>3991.3</v>
      </c>
      <c r="E48" s="21">
        <f>+Sep14IS!B28</f>
        <v>-4415.5999999999985</v>
      </c>
      <c r="F48" s="21">
        <f>+C48+D48+E48</f>
        <v>-20272.829999999998</v>
      </c>
      <c r="J48" s="27"/>
      <c r="S48" s="20"/>
      <c r="T48" s="20"/>
      <c r="U48" s="20"/>
      <c r="V48" s="20"/>
      <c r="W48" s="20"/>
    </row>
    <row r="49" spans="1:23" x14ac:dyDescent="0.25">
      <c r="S49" s="20"/>
      <c r="T49" s="20"/>
      <c r="U49" s="20"/>
      <c r="V49" s="20"/>
      <c r="W49" s="20"/>
    </row>
    <row r="50" spans="1:23" ht="24.75" customHeight="1" thickBot="1" x14ac:dyDescent="0.3">
      <c r="A50" s="22" t="s">
        <v>29</v>
      </c>
      <c r="B50" s="27"/>
      <c r="C50" s="26">
        <f>SUM(C47:C49)</f>
        <v>234513.29</v>
      </c>
      <c r="D50" s="26">
        <f>SUM(D47:D49)</f>
        <v>298611.23000000004</v>
      </c>
      <c r="E50" s="26">
        <f>SUM(E47:E49)</f>
        <v>610039.67999999993</v>
      </c>
      <c r="F50" s="26">
        <f>+F48+F47</f>
        <v>1143164.1999999997</v>
      </c>
      <c r="G50" s="27"/>
      <c r="M50" s="22"/>
      <c r="N50" s="22"/>
      <c r="S50" s="20"/>
      <c r="T50" s="20"/>
      <c r="U50" s="20"/>
      <c r="V50" s="20"/>
      <c r="W50" s="20"/>
    </row>
    <row r="51" spans="1:23" ht="15.6" thickTop="1" x14ac:dyDescent="0.25">
      <c r="H51" s="27"/>
      <c r="Q51" s="22"/>
      <c r="R51" s="22"/>
      <c r="S51" s="20"/>
      <c r="T51" s="20"/>
      <c r="U51" s="20"/>
      <c r="V51" s="20"/>
      <c r="W51" s="20"/>
    </row>
    <row r="52" spans="1:23" ht="15" x14ac:dyDescent="0.25">
      <c r="I52" s="27"/>
      <c r="P52" s="22"/>
      <c r="S52" s="20"/>
      <c r="T52" s="20"/>
      <c r="U52" s="20"/>
      <c r="V52" s="20"/>
      <c r="W52" s="20"/>
    </row>
    <row r="53" spans="1:23" ht="22.5" customHeight="1" thickBot="1" x14ac:dyDescent="0.3">
      <c r="A53" s="22" t="s">
        <v>14</v>
      </c>
      <c r="B53" s="27"/>
      <c r="C53" s="26">
        <f>+C50+C43</f>
        <v>1290769.9000000001</v>
      </c>
      <c r="D53" s="26">
        <f>+D50+D43</f>
        <v>298611.23000000004</v>
      </c>
      <c r="E53" s="26">
        <f>+E50+E43</f>
        <v>610039.67999999993</v>
      </c>
      <c r="F53" s="26">
        <f>+F50+F43</f>
        <v>2199420.8099999996</v>
      </c>
      <c r="K53" s="22"/>
      <c r="L53" s="22"/>
      <c r="S53" s="20"/>
      <c r="T53" s="20"/>
      <c r="U53" s="20"/>
      <c r="V53" s="20"/>
      <c r="W53" s="20"/>
    </row>
    <row r="54" spans="1:23" ht="13.8" thickTop="1" x14ac:dyDescent="0.25">
      <c r="S54" s="20"/>
      <c r="T54" s="20"/>
      <c r="U54" s="20"/>
      <c r="V54" s="20"/>
      <c r="W54" s="20"/>
    </row>
    <row r="55" spans="1:23" x14ac:dyDescent="0.25">
      <c r="C55" s="21">
        <f>+C27-C53</f>
        <v>0</v>
      </c>
      <c r="D55" s="21">
        <f>+D27-D53</f>
        <v>0</v>
      </c>
      <c r="E55" s="21">
        <f>+E27-E53</f>
        <v>0</v>
      </c>
      <c r="F55" s="21">
        <f>+F27-F53</f>
        <v>0</v>
      </c>
      <c r="S55" s="20"/>
      <c r="T55" s="20"/>
      <c r="U55" s="20"/>
      <c r="V55" s="20"/>
      <c r="W55" s="20"/>
    </row>
    <row r="56" spans="1:23" ht="13.8" x14ac:dyDescent="0.25">
      <c r="A56" s="38"/>
      <c r="B56" s="39"/>
      <c r="S56" s="20"/>
      <c r="T56" s="20"/>
      <c r="U56" s="20"/>
      <c r="V56" s="20"/>
      <c r="W56" s="20"/>
    </row>
    <row r="57" spans="1:23" ht="13.8" x14ac:dyDescent="0.25">
      <c r="A57" s="38"/>
      <c r="B57" s="39"/>
      <c r="S57" s="20"/>
      <c r="T57" s="20"/>
      <c r="U57" s="20"/>
      <c r="V57" s="20"/>
      <c r="W57" s="20"/>
    </row>
    <row r="58" spans="1:23" x14ac:dyDescent="0.25">
      <c r="A58" s="40"/>
      <c r="B58" s="41"/>
      <c r="S58" s="20"/>
      <c r="T58" s="20"/>
      <c r="U58" s="20"/>
      <c r="V58" s="20"/>
      <c r="W58" s="20"/>
    </row>
    <row r="59" spans="1:23" x14ac:dyDescent="0.25">
      <c r="S59" s="20"/>
      <c r="T59" s="20"/>
      <c r="U59" s="20"/>
      <c r="V59" s="20"/>
      <c r="W59" s="20"/>
    </row>
    <row r="60" spans="1:23" x14ac:dyDescent="0.25">
      <c r="S60" s="20"/>
      <c r="T60" s="20"/>
      <c r="U60" s="20"/>
      <c r="V60" s="20"/>
      <c r="W60" s="20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4" type="noConversion"/>
  <pageMargins left="0" right="0" top="0" bottom="0" header="0" footer="0"/>
  <pageSetup scale="89" orientation="portrait" r:id="rId1"/>
  <headerFooter alignWithMargins="0">
    <oddHeader>&amp;R&amp;8&amp;P
&amp;D
&amp;Z   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20" zoomScaleNormal="120" workbookViewId="0">
      <selection sqref="A1:G1"/>
    </sheetView>
  </sheetViews>
  <sheetFormatPr defaultColWidth="9.109375" defaultRowHeight="13.2" x14ac:dyDescent="0.25"/>
  <cols>
    <col min="1" max="1" width="39" style="20" customWidth="1"/>
    <col min="2" max="2" width="17" style="21" customWidth="1"/>
    <col min="3" max="3" width="10.6640625" style="21" bestFit="1" customWidth="1"/>
    <col min="4" max="13" width="9.109375" style="21"/>
    <col min="14" max="16384" width="9.109375" style="20"/>
  </cols>
  <sheetData>
    <row r="1" spans="1:13" ht="22.8" x14ac:dyDescent="0.4">
      <c r="A1" s="79" t="s">
        <v>15</v>
      </c>
      <c r="B1" s="80"/>
      <c r="C1" s="80"/>
      <c r="D1" s="80"/>
      <c r="E1" s="80"/>
      <c r="F1" s="80"/>
      <c r="G1" s="80"/>
      <c r="H1" s="20"/>
      <c r="I1" s="20"/>
      <c r="J1" s="20"/>
      <c r="K1" s="20"/>
      <c r="L1" s="20"/>
      <c r="M1" s="20"/>
    </row>
    <row r="2" spans="1:13" ht="15" x14ac:dyDescent="0.25">
      <c r="A2" s="70" t="s">
        <v>18</v>
      </c>
      <c r="B2" s="80"/>
      <c r="C2" s="80"/>
      <c r="D2" s="80"/>
      <c r="E2" s="80"/>
      <c r="F2" s="80"/>
      <c r="G2" s="80"/>
      <c r="H2" s="20"/>
      <c r="I2" s="20"/>
      <c r="J2" s="20"/>
      <c r="K2" s="20"/>
      <c r="L2" s="20"/>
      <c r="M2" s="20"/>
    </row>
    <row r="3" spans="1:13" ht="15" x14ac:dyDescent="0.25">
      <c r="A3" s="70" t="s">
        <v>17</v>
      </c>
      <c r="B3" s="80"/>
      <c r="C3" s="80"/>
      <c r="D3" s="80"/>
      <c r="E3" s="80"/>
      <c r="F3" s="80"/>
      <c r="G3" s="80"/>
      <c r="H3" s="20"/>
      <c r="I3" s="20"/>
      <c r="J3" s="20"/>
      <c r="K3" s="20"/>
      <c r="L3" s="20"/>
      <c r="M3" s="20"/>
    </row>
    <row r="4" spans="1:13" ht="15" x14ac:dyDescent="0.25">
      <c r="A4" s="72" t="s">
        <v>186</v>
      </c>
      <c r="B4" s="80"/>
      <c r="C4" s="80"/>
      <c r="D4" s="80"/>
      <c r="E4" s="80"/>
      <c r="F4" s="80"/>
      <c r="G4" s="80"/>
      <c r="H4" s="20"/>
      <c r="I4" s="20"/>
      <c r="J4" s="20"/>
      <c r="K4" s="20"/>
      <c r="L4" s="20"/>
      <c r="M4" s="20"/>
    </row>
    <row r="8" spans="1:13" ht="15" x14ac:dyDescent="0.25">
      <c r="A8" s="22" t="s">
        <v>39</v>
      </c>
      <c r="D8" s="20"/>
      <c r="E8" s="20"/>
      <c r="F8" s="20"/>
      <c r="G8" s="20"/>
      <c r="H8" s="20"/>
      <c r="I8" s="20"/>
      <c r="J8" s="20"/>
      <c r="K8" s="20"/>
      <c r="L8" s="20"/>
      <c r="M8" s="20"/>
    </row>
    <row r="10" spans="1:13" x14ac:dyDescent="0.25">
      <c r="A10" s="20" t="s">
        <v>5</v>
      </c>
      <c r="B10" s="21">
        <v>28077.5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20" t="s">
        <v>6</v>
      </c>
      <c r="B11" s="21">
        <v>-47926.03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3.8" thickBot="1" x14ac:dyDescent="0.3">
      <c r="A12" s="20" t="s">
        <v>8</v>
      </c>
      <c r="B12" s="23">
        <f>+B10+B11</f>
        <v>-19848.53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3.8" thickTop="1" x14ac:dyDescent="0.25"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6" spans="1:13" ht="15" x14ac:dyDescent="0.25">
      <c r="A16" s="22" t="s">
        <v>25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8" spans="1:13" x14ac:dyDescent="0.25">
      <c r="A18" s="20" t="s">
        <v>5</v>
      </c>
      <c r="B18" s="21">
        <v>5431.51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x14ac:dyDescent="0.25">
      <c r="A19" s="20" t="s">
        <v>7</v>
      </c>
      <c r="B19" s="21">
        <v>-1440.21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3.8" thickBot="1" x14ac:dyDescent="0.3">
      <c r="A20" s="24" t="s">
        <v>8</v>
      </c>
      <c r="B20" s="23">
        <f>+B18+B19</f>
        <v>3991.3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3.8" thickTop="1" x14ac:dyDescent="0.2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4" spans="1:13" ht="15" x14ac:dyDescent="0.25">
      <c r="A24" s="22" t="s">
        <v>26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6" spans="1:13" x14ac:dyDescent="0.25">
      <c r="A26" s="20" t="s">
        <v>5</v>
      </c>
      <c r="B26" s="21">
        <v>22413.86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x14ac:dyDescent="0.25">
      <c r="A27" s="20" t="s">
        <v>7</v>
      </c>
      <c r="B27" s="21">
        <v>-26829.46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13.8" thickBot="1" x14ac:dyDescent="0.3">
      <c r="A28" s="24" t="s">
        <v>8</v>
      </c>
      <c r="B28" s="23">
        <f>+B26+B27</f>
        <v>-4415.5999999999985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13.8" thickTop="1" x14ac:dyDescent="0.25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1" spans="1:13" ht="15.6" thickBot="1" x14ac:dyDescent="0.3">
      <c r="A31" s="25" t="s">
        <v>9</v>
      </c>
      <c r="B31" s="26">
        <f>+B12+B20+B28</f>
        <v>-20272.829999999998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3.8" thickTop="1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="20" customFormat="1" x14ac:dyDescent="0.25"/>
  </sheetData>
  <mergeCells count="4">
    <mergeCell ref="A1:G1"/>
    <mergeCell ref="A2:G2"/>
    <mergeCell ref="A3:G3"/>
    <mergeCell ref="A4:G4"/>
  </mergeCells>
  <phoneticPr fontId="4" type="noConversion"/>
  <pageMargins left="0.24" right="0.23" top="0.17" bottom="0.17" header="0.17" footer="0.17"/>
  <pageSetup orientation="portrait" r:id="rId1"/>
  <headerFooter alignWithMargins="0">
    <oddHeader>&amp;R&amp;8&amp;P
&amp;D
&amp;Z 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120" zoomScaleNormal="120" workbookViewId="0">
      <selection sqref="A1:E1"/>
    </sheetView>
  </sheetViews>
  <sheetFormatPr defaultRowHeight="13.2" x14ac:dyDescent="0.25"/>
  <cols>
    <col min="1" max="1" width="29" style="57" customWidth="1"/>
    <col min="2" max="2" width="31.33203125" customWidth="1"/>
    <col min="3" max="3" width="15" style="1" customWidth="1"/>
    <col min="4" max="4" width="13.6640625" style="1" customWidth="1"/>
    <col min="5" max="5" width="15" style="1" bestFit="1" customWidth="1"/>
  </cols>
  <sheetData>
    <row r="1" spans="1:5" ht="31.2" x14ac:dyDescent="0.6">
      <c r="A1" s="74" t="s">
        <v>15</v>
      </c>
      <c r="B1" s="74"/>
      <c r="C1" s="74"/>
      <c r="D1" s="74"/>
      <c r="E1" s="74"/>
    </row>
    <row r="2" spans="1:5" x14ac:dyDescent="0.25">
      <c r="A2" s="75" t="s">
        <v>18</v>
      </c>
      <c r="B2" s="75"/>
      <c r="C2" s="75"/>
      <c r="D2" s="75"/>
      <c r="E2" s="75"/>
    </row>
    <row r="3" spans="1:5" x14ac:dyDescent="0.25">
      <c r="A3" s="75" t="s">
        <v>49</v>
      </c>
      <c r="B3" s="75"/>
      <c r="C3" s="75"/>
      <c r="D3" s="75"/>
      <c r="E3" s="75"/>
    </row>
    <row r="4" spans="1:5" x14ac:dyDescent="0.25">
      <c r="A4" s="75" t="s">
        <v>50</v>
      </c>
      <c r="B4" s="75"/>
      <c r="C4" s="75"/>
      <c r="D4" s="75"/>
      <c r="E4" s="75"/>
    </row>
    <row r="5" spans="1:5" x14ac:dyDescent="0.25">
      <c r="A5" s="76" t="s">
        <v>186</v>
      </c>
      <c r="B5" s="75"/>
      <c r="C5" s="75"/>
      <c r="D5" s="75"/>
      <c r="E5" s="75"/>
    </row>
    <row r="6" spans="1:5" ht="8.25" customHeight="1" x14ac:dyDescent="0.25"/>
    <row r="7" spans="1:5" s="6" customFormat="1" ht="21" customHeight="1" x14ac:dyDescent="0.25">
      <c r="A7" s="2" t="s">
        <v>51</v>
      </c>
      <c r="B7" s="3" t="s">
        <v>52</v>
      </c>
      <c r="C7" s="5" t="s">
        <v>121</v>
      </c>
      <c r="D7" s="4" t="s">
        <v>53</v>
      </c>
      <c r="E7" s="5" t="s">
        <v>174</v>
      </c>
    </row>
    <row r="8" spans="1:5" ht="6.75" customHeight="1" x14ac:dyDescent="0.25"/>
    <row r="9" spans="1:5" ht="19.5" customHeight="1" x14ac:dyDescent="0.45">
      <c r="A9" s="7" t="s">
        <v>5</v>
      </c>
    </row>
    <row r="10" spans="1:5" ht="14.4" x14ac:dyDescent="0.3">
      <c r="A10" s="8" t="s">
        <v>55</v>
      </c>
      <c r="B10" s="9" t="s">
        <v>56</v>
      </c>
      <c r="C10" s="10"/>
      <c r="D10" s="10"/>
      <c r="E10" s="10">
        <f>+D10-C10</f>
        <v>0</v>
      </c>
    </row>
    <row r="11" spans="1:5" ht="14.4" x14ac:dyDescent="0.3">
      <c r="A11" s="8" t="s">
        <v>57</v>
      </c>
      <c r="B11" s="9" t="s">
        <v>58</v>
      </c>
      <c r="C11" s="10"/>
      <c r="D11" s="10"/>
      <c r="E11" s="10">
        <f t="shared" ref="E11:E21" si="0">+D11-C11</f>
        <v>0</v>
      </c>
    </row>
    <row r="12" spans="1:5" ht="14.4" x14ac:dyDescent="0.3">
      <c r="A12" s="8" t="s">
        <v>59</v>
      </c>
      <c r="B12" s="9" t="s">
        <v>60</v>
      </c>
      <c r="C12" s="10">
        <v>2000</v>
      </c>
      <c r="D12" s="10">
        <v>2220</v>
      </c>
      <c r="E12" s="10">
        <f t="shared" si="0"/>
        <v>220</v>
      </c>
    </row>
    <row r="13" spans="1:5" ht="14.4" x14ac:dyDescent="0.3">
      <c r="A13" s="8" t="s">
        <v>61</v>
      </c>
      <c r="B13" s="9" t="s">
        <v>62</v>
      </c>
      <c r="C13" s="10"/>
      <c r="D13" s="10"/>
      <c r="E13" s="10">
        <f t="shared" si="0"/>
        <v>0</v>
      </c>
    </row>
    <row r="14" spans="1:5" ht="14.4" x14ac:dyDescent="0.3">
      <c r="A14" s="8" t="s">
        <v>63</v>
      </c>
      <c r="B14" s="9" t="s">
        <v>64</v>
      </c>
      <c r="C14" s="10"/>
      <c r="D14" s="10"/>
      <c r="E14" s="10">
        <f t="shared" si="0"/>
        <v>0</v>
      </c>
    </row>
    <row r="15" spans="1:5" ht="14.4" x14ac:dyDescent="0.3">
      <c r="A15" s="8" t="s">
        <v>162</v>
      </c>
      <c r="B15" s="9" t="s">
        <v>163</v>
      </c>
      <c r="C15" s="10"/>
      <c r="D15" s="10"/>
      <c r="E15" s="10">
        <f t="shared" si="0"/>
        <v>0</v>
      </c>
    </row>
    <row r="16" spans="1:5" ht="14.4" x14ac:dyDescent="0.3">
      <c r="A16" s="8" t="s">
        <v>65</v>
      </c>
      <c r="B16" s="9" t="s">
        <v>66</v>
      </c>
      <c r="C16" s="10">
        <v>5000</v>
      </c>
      <c r="D16" s="10">
        <v>482.82</v>
      </c>
      <c r="E16" s="10">
        <f t="shared" si="0"/>
        <v>-4517.18</v>
      </c>
    </row>
    <row r="17" spans="1:5" ht="14.4" x14ac:dyDescent="0.3">
      <c r="A17" s="8" t="s">
        <v>67</v>
      </c>
      <c r="B17" s="9" t="s">
        <v>68</v>
      </c>
      <c r="C17" s="10"/>
      <c r="D17" s="10">
        <v>-436.29</v>
      </c>
      <c r="E17" s="10">
        <f t="shared" si="0"/>
        <v>-436.29</v>
      </c>
    </row>
    <row r="18" spans="1:5" ht="14.4" x14ac:dyDescent="0.3">
      <c r="A18" s="8" t="s">
        <v>69</v>
      </c>
      <c r="B18" s="9" t="s">
        <v>70</v>
      </c>
      <c r="C18" s="10">
        <v>265000</v>
      </c>
      <c r="D18" s="10">
        <v>25775.31</v>
      </c>
      <c r="E18" s="10">
        <f t="shared" si="0"/>
        <v>-239224.69</v>
      </c>
    </row>
    <row r="19" spans="1:5" ht="14.4" x14ac:dyDescent="0.3">
      <c r="A19" s="58" t="s">
        <v>182</v>
      </c>
      <c r="B19" s="59" t="s">
        <v>183</v>
      </c>
      <c r="C19" s="10"/>
      <c r="D19" s="10">
        <v>23.06</v>
      </c>
      <c r="E19" s="10">
        <f t="shared" si="0"/>
        <v>23.06</v>
      </c>
    </row>
    <row r="20" spans="1:5" ht="14.4" x14ac:dyDescent="0.3">
      <c r="A20" s="8" t="s">
        <v>169</v>
      </c>
      <c r="B20" s="9" t="s">
        <v>170</v>
      </c>
      <c r="C20" s="10"/>
      <c r="D20" s="10"/>
      <c r="E20" s="10">
        <f t="shared" si="0"/>
        <v>0</v>
      </c>
    </row>
    <row r="21" spans="1:5" ht="14.4" x14ac:dyDescent="0.3">
      <c r="A21" s="8" t="s">
        <v>71</v>
      </c>
      <c r="B21" s="9" t="s">
        <v>72</v>
      </c>
      <c r="C21" s="10"/>
      <c r="D21" s="10">
        <v>12.6</v>
      </c>
      <c r="E21" s="10">
        <f t="shared" si="0"/>
        <v>12.6</v>
      </c>
    </row>
    <row r="22" spans="1:5" ht="9" customHeight="1" x14ac:dyDescent="0.3">
      <c r="A22" s="8"/>
      <c r="B22" s="9"/>
      <c r="C22" s="10"/>
      <c r="D22" s="10"/>
      <c r="E22" s="10"/>
    </row>
    <row r="23" spans="1:5" s="12" customFormat="1" ht="14.4" x14ac:dyDescent="0.3">
      <c r="A23" s="8"/>
      <c r="B23" s="9"/>
      <c r="C23" s="11">
        <f>SUM(C10:C22)</f>
        <v>272000</v>
      </c>
      <c r="D23" s="11">
        <f>SUM(D10:D22)</f>
        <v>28077.5</v>
      </c>
      <c r="E23" s="11">
        <f>SUM(E10:E22)</f>
        <v>-243922.5</v>
      </c>
    </row>
    <row r="24" spans="1:5" ht="18.75" customHeight="1" x14ac:dyDescent="0.45">
      <c r="A24" s="7" t="s">
        <v>73</v>
      </c>
    </row>
    <row r="25" spans="1:5" ht="14.4" x14ac:dyDescent="0.3">
      <c r="A25" s="8" t="s">
        <v>74</v>
      </c>
      <c r="B25" s="9" t="s">
        <v>75</v>
      </c>
      <c r="C25" s="10">
        <v>1000</v>
      </c>
      <c r="D25" s="10">
        <v>130.19</v>
      </c>
      <c r="E25" s="10">
        <f>+C25-D25</f>
        <v>869.81</v>
      </c>
    </row>
    <row r="26" spans="1:5" ht="14.4" x14ac:dyDescent="0.3">
      <c r="A26" s="8" t="s">
        <v>76</v>
      </c>
      <c r="B26" s="9" t="s">
        <v>77</v>
      </c>
      <c r="C26" s="10"/>
      <c r="D26" s="10"/>
      <c r="E26" s="10">
        <f t="shared" ref="E26:E50" si="1">+C26-D26</f>
        <v>0</v>
      </c>
    </row>
    <row r="27" spans="1:5" ht="14.4" x14ac:dyDescent="0.3">
      <c r="A27" s="8" t="s">
        <v>78</v>
      </c>
      <c r="B27" s="9" t="s">
        <v>79</v>
      </c>
      <c r="C27" s="10">
        <v>30000</v>
      </c>
      <c r="D27" s="10"/>
      <c r="E27" s="10">
        <f t="shared" si="1"/>
        <v>30000</v>
      </c>
    </row>
    <row r="28" spans="1:5" ht="14.4" x14ac:dyDescent="0.3">
      <c r="A28" s="8" t="s">
        <v>80</v>
      </c>
      <c r="B28" s="9" t="s">
        <v>81</v>
      </c>
      <c r="C28" s="10">
        <v>1600</v>
      </c>
      <c r="D28" s="10">
        <v>630.27</v>
      </c>
      <c r="E28" s="10">
        <f t="shared" si="1"/>
        <v>969.73</v>
      </c>
    </row>
    <row r="29" spans="1:5" ht="14.4" x14ac:dyDescent="0.3">
      <c r="A29" s="8" t="s">
        <v>82</v>
      </c>
      <c r="B29" s="9" t="s">
        <v>83</v>
      </c>
      <c r="C29" s="10">
        <v>40000</v>
      </c>
      <c r="D29" s="10">
        <v>29.13</v>
      </c>
      <c r="E29" s="10">
        <f t="shared" si="1"/>
        <v>39970.870000000003</v>
      </c>
    </row>
    <row r="30" spans="1:5" ht="14.4" x14ac:dyDescent="0.3">
      <c r="A30" s="8" t="s">
        <v>84</v>
      </c>
      <c r="B30" s="9" t="s">
        <v>85</v>
      </c>
      <c r="C30" s="10"/>
      <c r="D30" s="10"/>
      <c r="E30" s="10">
        <f t="shared" si="1"/>
        <v>0</v>
      </c>
    </row>
    <row r="31" spans="1:5" ht="14.4" x14ac:dyDescent="0.3">
      <c r="A31" s="8" t="s">
        <v>86</v>
      </c>
      <c r="B31" s="9" t="s">
        <v>81</v>
      </c>
      <c r="C31" s="10">
        <v>30000</v>
      </c>
      <c r="D31" s="10">
        <v>4676.8</v>
      </c>
      <c r="E31" s="10">
        <f t="shared" si="1"/>
        <v>25323.200000000001</v>
      </c>
    </row>
    <row r="32" spans="1:5" ht="14.4" x14ac:dyDescent="0.3">
      <c r="A32" s="8" t="s">
        <v>87</v>
      </c>
      <c r="B32" s="9" t="s">
        <v>88</v>
      </c>
      <c r="C32" s="10">
        <v>39000</v>
      </c>
      <c r="D32" s="10">
        <v>9312</v>
      </c>
      <c r="E32" s="10">
        <f t="shared" si="1"/>
        <v>29688</v>
      </c>
    </row>
    <row r="33" spans="1:5" ht="14.4" x14ac:dyDescent="0.3">
      <c r="A33" s="8" t="s">
        <v>89</v>
      </c>
      <c r="B33" s="9" t="s">
        <v>90</v>
      </c>
      <c r="C33" s="10">
        <v>43500</v>
      </c>
      <c r="D33" s="10">
        <v>8741.5400000000009</v>
      </c>
      <c r="E33" s="10">
        <f t="shared" si="1"/>
        <v>34758.46</v>
      </c>
    </row>
    <row r="34" spans="1:5" ht="14.4" x14ac:dyDescent="0.3">
      <c r="A34" s="8" t="s">
        <v>91</v>
      </c>
      <c r="B34" s="9" t="s">
        <v>171</v>
      </c>
      <c r="C34" s="10"/>
      <c r="D34" s="10"/>
      <c r="E34" s="10">
        <f t="shared" si="1"/>
        <v>0</v>
      </c>
    </row>
    <row r="35" spans="1:5" ht="14.4" x14ac:dyDescent="0.3">
      <c r="A35" s="8" t="s">
        <v>92</v>
      </c>
      <c r="B35" s="9" t="s">
        <v>93</v>
      </c>
      <c r="C35" s="10">
        <v>28000</v>
      </c>
      <c r="D35" s="10">
        <f>1096.11+577.35+135.03+4124+303+66.3+76.42+295.5+26.73+264.14+19.3</f>
        <v>6983.88</v>
      </c>
      <c r="E35" s="10">
        <f t="shared" si="1"/>
        <v>21016.12</v>
      </c>
    </row>
    <row r="36" spans="1:5" ht="14.4" x14ac:dyDescent="0.3">
      <c r="A36" s="8" t="s">
        <v>94</v>
      </c>
      <c r="B36" s="9" t="s">
        <v>95</v>
      </c>
      <c r="C36" s="10">
        <v>6500</v>
      </c>
      <c r="D36" s="10">
        <v>448.67</v>
      </c>
      <c r="E36" s="10">
        <f t="shared" si="1"/>
        <v>6051.33</v>
      </c>
    </row>
    <row r="37" spans="1:5" ht="14.4" x14ac:dyDescent="0.3">
      <c r="A37" s="8" t="s">
        <v>96</v>
      </c>
      <c r="B37" s="9" t="s">
        <v>97</v>
      </c>
      <c r="C37" s="10">
        <v>10000</v>
      </c>
      <c r="D37" s="10">
        <v>77.959999999999994</v>
      </c>
      <c r="E37" s="10">
        <f t="shared" si="1"/>
        <v>9922.0400000000009</v>
      </c>
    </row>
    <row r="38" spans="1:5" ht="14.4" x14ac:dyDescent="0.3">
      <c r="A38" s="8" t="s">
        <v>98</v>
      </c>
      <c r="B38" s="9" t="s">
        <v>99</v>
      </c>
      <c r="C38" s="10">
        <v>3500</v>
      </c>
      <c r="D38" s="10"/>
      <c r="E38" s="10">
        <f t="shared" si="1"/>
        <v>3500</v>
      </c>
    </row>
    <row r="39" spans="1:5" ht="14.4" x14ac:dyDescent="0.3">
      <c r="A39" s="8" t="s">
        <v>100</v>
      </c>
      <c r="B39" s="9" t="s">
        <v>101</v>
      </c>
      <c r="C39" s="10"/>
      <c r="D39" s="10"/>
      <c r="E39" s="10">
        <f t="shared" si="1"/>
        <v>0</v>
      </c>
    </row>
    <row r="40" spans="1:5" ht="14.4" x14ac:dyDescent="0.3">
      <c r="A40" s="47" t="s">
        <v>176</v>
      </c>
      <c r="B40" s="48" t="s">
        <v>177</v>
      </c>
      <c r="C40" s="10"/>
      <c r="D40" s="10"/>
      <c r="E40" s="10">
        <f t="shared" si="1"/>
        <v>0</v>
      </c>
    </row>
    <row r="41" spans="1:5" ht="14.4" x14ac:dyDescent="0.3">
      <c r="A41" s="8" t="s">
        <v>102</v>
      </c>
      <c r="B41" s="9" t="s">
        <v>103</v>
      </c>
      <c r="C41" s="10"/>
      <c r="D41" s="10"/>
      <c r="E41" s="10">
        <f t="shared" si="1"/>
        <v>0</v>
      </c>
    </row>
    <row r="42" spans="1:5" ht="14.4" x14ac:dyDescent="0.3">
      <c r="A42" s="8" t="s">
        <v>104</v>
      </c>
      <c r="B42" s="9" t="s">
        <v>105</v>
      </c>
      <c r="C42" s="10">
        <v>1000</v>
      </c>
      <c r="D42" s="10">
        <v>1523.79</v>
      </c>
      <c r="E42" s="10">
        <f t="shared" si="1"/>
        <v>-523.79</v>
      </c>
    </row>
    <row r="43" spans="1:5" ht="14.4" x14ac:dyDescent="0.3">
      <c r="A43" s="8" t="s">
        <v>106</v>
      </c>
      <c r="B43" s="9" t="s">
        <v>107</v>
      </c>
      <c r="C43" s="10">
        <v>300</v>
      </c>
      <c r="D43" s="10"/>
      <c r="E43" s="10">
        <f t="shared" si="1"/>
        <v>300</v>
      </c>
    </row>
    <row r="44" spans="1:5" ht="14.4" x14ac:dyDescent="0.3">
      <c r="A44" s="8" t="s">
        <v>108</v>
      </c>
      <c r="B44" s="9" t="s">
        <v>109</v>
      </c>
      <c r="C44" s="10"/>
      <c r="D44" s="10"/>
      <c r="E44" s="10">
        <f t="shared" si="1"/>
        <v>0</v>
      </c>
    </row>
    <row r="45" spans="1:5" ht="14.4" x14ac:dyDescent="0.3">
      <c r="A45" s="8" t="s">
        <v>110</v>
      </c>
      <c r="B45" s="9" t="s">
        <v>166</v>
      </c>
      <c r="C45" s="10">
        <v>40000</v>
      </c>
      <c r="D45" s="10">
        <v>-2.66</v>
      </c>
      <c r="E45" s="10">
        <f t="shared" si="1"/>
        <v>40002.660000000003</v>
      </c>
    </row>
    <row r="46" spans="1:5" ht="14.4" x14ac:dyDescent="0.3">
      <c r="A46" s="8" t="s">
        <v>111</v>
      </c>
      <c r="B46" s="9" t="s">
        <v>112</v>
      </c>
      <c r="C46" s="10">
        <v>10000</v>
      </c>
      <c r="D46" s="10">
        <v>2647.87</v>
      </c>
      <c r="E46" s="10">
        <f t="shared" si="1"/>
        <v>7352.13</v>
      </c>
    </row>
    <row r="47" spans="1:5" ht="14.4" x14ac:dyDescent="0.3">
      <c r="A47" s="8" t="s">
        <v>113</v>
      </c>
      <c r="B47" s="9" t="s">
        <v>114</v>
      </c>
      <c r="C47" s="10">
        <v>7000</v>
      </c>
      <c r="D47" s="10"/>
      <c r="E47" s="10">
        <f t="shared" si="1"/>
        <v>7000</v>
      </c>
    </row>
    <row r="48" spans="1:5" ht="14.4" x14ac:dyDescent="0.3">
      <c r="A48" s="8" t="s">
        <v>115</v>
      </c>
      <c r="B48" s="9" t="s">
        <v>116</v>
      </c>
      <c r="C48" s="10">
        <v>20000</v>
      </c>
      <c r="D48" s="10">
        <v>12726.59</v>
      </c>
      <c r="E48" s="10">
        <f t="shared" si="1"/>
        <v>7273.41</v>
      </c>
    </row>
    <row r="49" spans="1:5" ht="14.4" x14ac:dyDescent="0.3">
      <c r="A49" s="8" t="s">
        <v>117</v>
      </c>
      <c r="B49" s="9" t="s">
        <v>118</v>
      </c>
      <c r="C49" s="10"/>
      <c r="D49" s="10"/>
      <c r="E49" s="10">
        <f t="shared" si="1"/>
        <v>0</v>
      </c>
    </row>
    <row r="50" spans="1:5" ht="14.4" x14ac:dyDescent="0.3">
      <c r="A50" s="8" t="s">
        <v>119</v>
      </c>
      <c r="B50" s="9" t="s">
        <v>120</v>
      </c>
      <c r="C50" s="10">
        <v>100</v>
      </c>
      <c r="D50" s="10"/>
      <c r="E50" s="10">
        <f t="shared" si="1"/>
        <v>100</v>
      </c>
    </row>
    <row r="51" spans="1:5" ht="10.5" customHeight="1" x14ac:dyDescent="0.3">
      <c r="A51" s="8"/>
      <c r="B51" s="9"/>
      <c r="C51" s="10"/>
      <c r="D51" s="10"/>
      <c r="E51" s="10"/>
    </row>
    <row r="52" spans="1:5" x14ac:dyDescent="0.25">
      <c r="C52" s="13">
        <f>SUM(C25:C51)</f>
        <v>311500</v>
      </c>
      <c r="D52" s="13">
        <f>SUM(D25:D50)</f>
        <v>47926.03</v>
      </c>
      <c r="E52" s="13">
        <f>SUM(E25:E50)</f>
        <v>263573.96999999997</v>
      </c>
    </row>
    <row r="53" spans="1:5" ht="16.2" thickBot="1" x14ac:dyDescent="0.35">
      <c r="B53" s="9" t="s">
        <v>161</v>
      </c>
      <c r="C53" s="19">
        <f>+C23-C52</f>
        <v>-39500</v>
      </c>
      <c r="D53" s="14"/>
      <c r="E53" s="18"/>
    </row>
    <row r="54" spans="1:5" ht="16.5" customHeight="1" thickTop="1" thickBot="1" x14ac:dyDescent="0.35">
      <c r="A54" s="73" t="s">
        <v>173</v>
      </c>
      <c r="B54" s="73"/>
      <c r="C54" s="73"/>
      <c r="D54" s="19">
        <f>+D23-D52</f>
        <v>-19848.53</v>
      </c>
      <c r="E54" s="15"/>
    </row>
    <row r="55" spans="1:5" ht="13.8" thickTop="1" x14ac:dyDescent="0.25"/>
  </sheetData>
  <mergeCells count="6">
    <mergeCell ref="A54:C54"/>
    <mergeCell ref="A1:E1"/>
    <mergeCell ref="A2:E2"/>
    <mergeCell ref="A3:E3"/>
    <mergeCell ref="A4:E4"/>
    <mergeCell ref="A5:E5"/>
  </mergeCells>
  <pageMargins left="0" right="0" top="0" bottom="0" header="0" footer="0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Jul14BS</vt:lpstr>
      <vt:lpstr>Jul14IS</vt:lpstr>
      <vt:lpstr>Jul14-BVA-71</vt:lpstr>
      <vt:lpstr>Jul14-BVA-72</vt:lpstr>
      <vt:lpstr>Jul14-BVA-73</vt:lpstr>
      <vt:lpstr>Aug14BS</vt:lpstr>
      <vt:lpstr>Sep14BS</vt:lpstr>
      <vt:lpstr>Sep14IS</vt:lpstr>
      <vt:lpstr>Sept14-BVA-71</vt:lpstr>
      <vt:lpstr>Sept14-BVA-72</vt:lpstr>
      <vt:lpstr>Sept14-BVA-73</vt:lpstr>
      <vt:lpstr>Aug14BS!Print_Area</vt:lpstr>
      <vt:lpstr>Jul14BS!Print_Area</vt:lpstr>
      <vt:lpstr>Sep14BS!Print_Area</vt:lpstr>
      <vt:lpstr>Aug14BS!Print_Titles</vt:lpstr>
      <vt:lpstr>Sep14BS!Print_Titles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2014-12-01T17:07:43Z</cp:lastPrinted>
  <dcterms:created xsi:type="dcterms:W3CDTF">2004-11-22T23:19:13Z</dcterms:created>
  <dcterms:modified xsi:type="dcterms:W3CDTF">2014-12-09T17:01:31Z</dcterms:modified>
</cp:coreProperties>
</file>