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C33" i="5" l="1"/>
  <c r="E31" i="5"/>
  <c r="E30" i="5"/>
  <c r="E29" i="5"/>
  <c r="E28" i="5"/>
  <c r="E27" i="5"/>
  <c r="E26" i="5"/>
  <c r="E25" i="5"/>
  <c r="D24" i="5"/>
  <c r="D33" i="5" s="1"/>
  <c r="E23" i="5"/>
  <c r="E22" i="5"/>
  <c r="E21" i="5"/>
  <c r="E20" i="5"/>
  <c r="D18" i="5"/>
  <c r="D35" i="5" s="1"/>
  <c r="C18" i="5"/>
  <c r="C34" i="5" s="1"/>
  <c r="E16" i="5"/>
  <c r="E15" i="5"/>
  <c r="E14" i="5"/>
  <c r="E13" i="5"/>
  <c r="E12" i="5"/>
  <c r="E11" i="5"/>
  <c r="E10" i="5"/>
  <c r="E18" i="5" s="1"/>
  <c r="A5" i="5"/>
  <c r="D31" i="4"/>
  <c r="C31" i="4"/>
  <c r="E29" i="4"/>
  <c r="E28" i="4"/>
  <c r="E27" i="4"/>
  <c r="E26" i="4"/>
  <c r="E25" i="4"/>
  <c r="E24" i="4"/>
  <c r="E23" i="4"/>
  <c r="E22" i="4"/>
  <c r="E21" i="4"/>
  <c r="E20" i="4"/>
  <c r="E19" i="4"/>
  <c r="E31" i="4" s="1"/>
  <c r="E18" i="4"/>
  <c r="D16" i="4"/>
  <c r="D33" i="4" s="1"/>
  <c r="C16" i="4"/>
  <c r="C32" i="4" s="1"/>
  <c r="E14" i="4"/>
  <c r="E13" i="4"/>
  <c r="E12" i="4"/>
  <c r="E11" i="4"/>
  <c r="E16" i="4" s="1"/>
  <c r="E10" i="4"/>
  <c r="A5" i="4"/>
  <c r="D59" i="3"/>
  <c r="D57" i="3"/>
  <c r="C57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D35" i="3"/>
  <c r="E35" i="3" s="1"/>
  <c r="E34" i="3"/>
  <c r="E33" i="3"/>
  <c r="E32" i="3"/>
  <c r="E31" i="3"/>
  <c r="E30" i="3"/>
  <c r="E29" i="3"/>
  <c r="E28" i="3"/>
  <c r="E27" i="3"/>
  <c r="E26" i="3"/>
  <c r="E25" i="3"/>
  <c r="E24" i="3"/>
  <c r="D22" i="3"/>
  <c r="C22" i="3"/>
  <c r="C58" i="3" s="1"/>
  <c r="E20" i="3"/>
  <c r="E19" i="3"/>
  <c r="E18" i="3"/>
  <c r="E17" i="3"/>
  <c r="E16" i="3"/>
  <c r="E15" i="3"/>
  <c r="E14" i="3"/>
  <c r="E13" i="3"/>
  <c r="E22" i="3" s="1"/>
  <c r="E12" i="3"/>
  <c r="E11" i="3"/>
  <c r="E10" i="3"/>
  <c r="A5" i="3"/>
  <c r="B28" i="2"/>
  <c r="B20" i="2"/>
  <c r="B12" i="2"/>
  <c r="B31" i="2" s="1"/>
  <c r="A4" i="2"/>
  <c r="E42" i="1"/>
  <c r="D42" i="1"/>
  <c r="C42" i="1"/>
  <c r="F42" i="1" s="1"/>
  <c r="E41" i="1"/>
  <c r="E44" i="1" s="1"/>
  <c r="E47" i="1" s="1"/>
  <c r="D41" i="1"/>
  <c r="D44" i="1" s="1"/>
  <c r="D47" i="1" s="1"/>
  <c r="C41" i="1"/>
  <c r="F41" i="1" s="1"/>
  <c r="E37" i="1"/>
  <c r="D37" i="1"/>
  <c r="C37" i="1"/>
  <c r="C35" i="1"/>
  <c r="F35" i="1" s="1"/>
  <c r="F34" i="1"/>
  <c r="C34" i="1"/>
  <c r="F33" i="1"/>
  <c r="F32" i="1"/>
  <c r="F31" i="1"/>
  <c r="F30" i="1"/>
  <c r="F37" i="1" s="1"/>
  <c r="F29" i="1"/>
  <c r="F28" i="1"/>
  <c r="E24" i="1"/>
  <c r="D24" i="1"/>
  <c r="C24" i="1"/>
  <c r="F24" i="1" s="1"/>
  <c r="F22" i="1"/>
  <c r="F21" i="1"/>
  <c r="F20" i="1"/>
  <c r="C19" i="1"/>
  <c r="F19" i="1" s="1"/>
  <c r="F14" i="1"/>
  <c r="F13" i="1"/>
  <c r="F12" i="1"/>
  <c r="F11" i="1"/>
  <c r="E24" i="5" l="1"/>
  <c r="E33" i="5" s="1"/>
  <c r="E57" i="3"/>
  <c r="D49" i="1"/>
  <c r="E49" i="1"/>
  <c r="F49" i="1"/>
  <c r="F44" i="1"/>
  <c r="F47" i="1" s="1"/>
  <c r="C44" i="1"/>
  <c r="C47" i="1" s="1"/>
  <c r="C49" i="1"/>
</calcChain>
</file>

<file path=xl/sharedStrings.xml><?xml version="1.0" encoding="utf-8"?>
<sst xmlns="http://schemas.openxmlformats.org/spreadsheetml/2006/main" count="250" uniqueCount="198">
  <si>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</si>
  <si>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</si>
  <si>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</si>
  <si>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</si>
  <si>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</si>
  <si>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</si>
  <si>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</si>
  <si>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</si>
  <si>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</si>
  <si>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</si>
  <si>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</si>
  <si>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</si>
  <si>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</si>
  <si>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</si>
  <si>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</si>
  <si>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</si>
  <si>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</si>
  <si>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</si>
  <si>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</si>
  <si>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</si>
  <si>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</si>
  <si>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</si>
  <si>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</si>
  <si>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</si>
  <si>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</si>
  <si>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</si>
  <si>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</si>
  <si>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</si>
  <si>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</si>
  <si>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</si>
  <si>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</si>
  <si>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</si>
  <si>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</si>
  <si>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</si>
  <si>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</si>
  <si>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</si>
  <si>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</si>
  <si>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</si>
  <si>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</si>
  <si>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</si>
  <si>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</si>
  <si>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</si>
  <si>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</si>
  <si>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</si>
  <si>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</si>
  <si>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</si>
  <si>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</si>
  <si>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</si>
  <si>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</si>
  <si>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</si>
  <si>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</si>
  <si>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</si>
  <si>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</si>
  <si>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</si>
  <si>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</si>
  <si>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</si>
  <si>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</si>
  <si>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</si>
  <si>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</si>
  <si>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</si>
  <si>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</si>
  <si>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</si>
  <si>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</si>
  <si>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</si>
  <si>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</si>
  <si>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</si>
  <si>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</si>
  <si>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</si>
  <si>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</si>
  <si>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</si>
  <si>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</si>
  <si>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</si>
  <si>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</si>
  <si>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</si>
  <si>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</si>
  <si>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</si>
  <si>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</si>
  <si>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</si>
  <si>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</si>
  <si>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</si>
  <si>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</si>
  <si>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</si>
  <si>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</si>
  <si>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</si>
  <si>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</si>
  <si>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</si>
  <si>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</si>
  <si>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</si>
  <si>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</si>
  <si>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</si>
  <si>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</si>
  <si>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</si>
  <si>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</si>
  <si>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</si>
  <si>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</si>
  <si>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</si>
  <si>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</si>
  <si>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</si>
  <si>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</si>
  <si>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</si>
  <si>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</si>
  <si>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</si>
  <si>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</si>
  <si>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</si>
  <si>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</si>
  <si>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</si>
  <si>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</si>
  <si>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</si>
  <si>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</si>
  <si>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</si>
  <si>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</si>
  <si>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</si>
  <si>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</si>
  <si>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</si>
  <si>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</si>
  <si>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</si>
  <si>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</si>
  <si>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</si>
  <si>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</si>
  <si>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</si>
  <si>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</si>
  <si>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</si>
  <si>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</si>
  <si>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</si>
  <si>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</si>
  <si>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</si>
  <si>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</si>
  <si>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</si>
  <si>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</si>
  <si>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</si>
  <si>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</si>
  <si>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</si>
  <si>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</si>
  <si>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</si>
  <si>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</si>
  <si>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</si>
  <si>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</si>
  <si>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</si>
  <si>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</si>
  <si>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</si>
  <si>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</si>
  <si>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</si>
  <si>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</si>
  <si>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</si>
  <si>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</si>
  <si>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</si>
  <si>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</si>
  <si>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</si>
  <si>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</si>
  <si>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</si>
  <si>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</si>
  <si>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</si>
  <si>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</si>
  <si>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</si>
  <si>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</si>
  <si>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</si>
  <si>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</si>
  <si>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</si>
  <si>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</si>
  <si>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</si>
  <si>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</si>
  <si>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</si>
  <si>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</si>
  <si>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</si>
  <si>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</si>
  <si>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</si>
  <si>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</si>
  <si>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</si>
  <si>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71-0000-1960-696530-48981</t>
  </si>
  <si>
    <t xml:space="preserve">Interfund Trf </t>
  </si>
  <si>
    <t>73-0000-1960-696530-48981</t>
  </si>
  <si>
    <t>Interfund Trf frm Unrest</t>
  </si>
  <si>
    <t>Due From Fund 11</t>
  </si>
  <si>
    <t>Due From Fund 12</t>
  </si>
  <si>
    <t>Total Investments</t>
  </si>
  <si>
    <t>Accounts Receivable</t>
  </si>
  <si>
    <t>Prepaid Expense</t>
  </si>
  <si>
    <t>Due To Fund 11</t>
  </si>
  <si>
    <t>Due To Fund 12</t>
  </si>
  <si>
    <t>Suspense</t>
  </si>
  <si>
    <t>Deferred Income</t>
  </si>
  <si>
    <t>72-0000-1960-696530-52331</t>
  </si>
  <si>
    <t>72-0000-1960-696530-53603</t>
  </si>
  <si>
    <t>WC-Classified Non Class</t>
  </si>
  <si>
    <t>72-0000-1960-696530-56400</t>
  </si>
  <si>
    <t>Equipment&lt;$5k</t>
  </si>
  <si>
    <t>71-0000-1960-696512-55669</t>
  </si>
  <si>
    <t>AS-Advertising</t>
  </si>
  <si>
    <t>71-0000-1960-696530-54463</t>
  </si>
  <si>
    <t>NonInstruc-Subscriptions</t>
  </si>
  <si>
    <t>71-0000-1960-696536-55991</t>
  </si>
  <si>
    <t>Other Unrest " Awards</t>
  </si>
  <si>
    <t>71-0000-1960-696540-54431</t>
  </si>
  <si>
    <t>73-0000-1960-696530-54452</t>
  </si>
  <si>
    <t>Noninstruc-Repair Parts</t>
  </si>
  <si>
    <t>71-0000-1960-696530-55991</t>
  </si>
  <si>
    <t>Other Unres-AS Oper Activ</t>
  </si>
  <si>
    <t>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</si>
</sst>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  <font>
      <sz val="10"/>
      <color rgb="FF44546A"/>
      <name val="Arial"/>
      <family val="2"/>
    </font>
    <font>
      <sz val="16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0" fontId="15" fillId="0" borderId="0" xfId="0" applyFont="1"/>
    <xf numFmtId="40" fontId="16" fillId="2" borderId="0" xfId="0" applyNumberFormat="1" applyFont="1" applyFill="1"/>
    <xf numFmtId="40" fontId="0" fillId="0" borderId="12" xfId="0" applyNumberFormat="1" applyBorder="1" applyAlignment="1">
      <alignment horizontal="center" vertical="center" wrapText="1"/>
    </xf>
    <xf numFmtId="40" fontId="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%2016-17/ASMJC-Financial%20Statements%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6BS"/>
      <sheetName val="Jul16IS"/>
      <sheetName val="Jul16-BVA-71"/>
      <sheetName val="Jul16-BVA-72"/>
      <sheetName val="Jul16-BVA-73"/>
      <sheetName val="Aug16BS"/>
      <sheetName val="Aug16IS"/>
      <sheetName val="Aug16-BVA-71"/>
      <sheetName val="Aug16-BVA-72"/>
      <sheetName val="Aug16-BVA-73"/>
      <sheetName val="Sep16BS"/>
      <sheetName val="Sep16IS"/>
      <sheetName val="Sept16-BVA-71"/>
      <sheetName val="Sept16-BVA-72"/>
      <sheetName val="Sept16-BVA-73"/>
      <sheetName val="Oct16BS"/>
      <sheetName val="Oct16IS"/>
      <sheetName val="Oct16-BVA-71"/>
      <sheetName val="Oct16-BVA-72"/>
      <sheetName val="Oct16-BVA-73"/>
      <sheetName val="Nov16BS"/>
      <sheetName val="Nov16IS"/>
      <sheetName val="Nov16-BVA-71"/>
      <sheetName val="Nov16-BVA-72"/>
      <sheetName val="Nov16-BVA-73"/>
      <sheetName val="Dec16BS"/>
      <sheetName val="Dec16IS"/>
      <sheetName val="Dec16-BVA-71"/>
      <sheetName val="Dec16-BVA-72"/>
      <sheetName val="Dec16-BVA-73"/>
      <sheetName val="Jan16BS"/>
      <sheetName val="Jan16IS"/>
      <sheetName val="Jan16-BVA-71"/>
      <sheetName val="Jan16-BVA-72"/>
      <sheetName val="Jan16-BVA-73"/>
      <sheetName val="Feb16BS"/>
      <sheetName val="Feb16IS"/>
      <sheetName val="Feb16-BVA-71"/>
      <sheetName val="Feb16-BVA-72"/>
      <sheetName val="Feb16-BVA-73"/>
      <sheetName val="Mar16BS"/>
      <sheetName val="Mar16IS"/>
      <sheetName val="Mar16-BVA-71"/>
      <sheetName val="Mar 16-BVA-72"/>
      <sheetName val="Mar 16-BVA-73"/>
      <sheetName val="Apr16BS"/>
      <sheetName val="Apr16IS"/>
      <sheetName val="Apr16-BVA-71"/>
      <sheetName val="Apr16-BVA-72"/>
      <sheetName val="Apr16-BVA-73"/>
      <sheetName val="May16BS"/>
      <sheetName val="May16IS"/>
      <sheetName val="May16-BVA-71"/>
      <sheetName val="May16-BVA-72"/>
      <sheetName val="May16-BVA-73"/>
      <sheetName val="Jun16BS"/>
      <sheetName val="Jun16IS"/>
      <sheetName val="Jun16-BVA-71"/>
      <sheetName val="Jun16-BVA-72"/>
      <sheetName val="Jun16-BVA-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A4" t="str">
            <v>December 2016</v>
          </cell>
        </row>
      </sheetData>
      <sheetData sheetId="26">
        <row r="12">
          <cell r="B12">
            <v>52195.840000000004</v>
          </cell>
        </row>
        <row r="20">
          <cell r="B20">
            <v>-18799.640000000003</v>
          </cell>
        </row>
        <row r="28">
          <cell r="B28">
            <v>27883.550000000003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2.66406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59" t="s">
        <v>0</v>
      </c>
      <c r="B1" s="59"/>
      <c r="C1" s="60"/>
      <c r="D1" s="60"/>
      <c r="E1" s="60"/>
      <c r="F1" s="60"/>
    </row>
    <row r="2" spans="1:23" ht="15" x14ac:dyDescent="0.25">
      <c r="A2" s="61" t="s">
        <v>1</v>
      </c>
      <c r="B2" s="61"/>
      <c r="C2" s="62"/>
      <c r="D2" s="62"/>
      <c r="E2" s="62"/>
      <c r="F2" s="62"/>
    </row>
    <row r="3" spans="1:23" ht="15" x14ac:dyDescent="0.25">
      <c r="A3" s="61" t="s">
        <v>2</v>
      </c>
      <c r="B3" s="61"/>
      <c r="C3" s="62"/>
      <c r="D3" s="62"/>
      <c r="E3" s="62"/>
      <c r="F3" s="62"/>
    </row>
    <row r="4" spans="1:23" ht="15" x14ac:dyDescent="0.25">
      <c r="A4" s="63" t="s">
        <v>197</v>
      </c>
      <c r="B4" s="63"/>
      <c r="C4" s="62"/>
      <c r="D4" s="62"/>
      <c r="E4" s="62"/>
      <c r="F4" s="62"/>
    </row>
    <row r="5" spans="1:23" ht="13.8" thickBot="1" x14ac:dyDescent="0.3">
      <c r="A5" s="51"/>
      <c r="B5" s="52"/>
      <c r="C5" s="52"/>
      <c r="D5" s="52"/>
      <c r="E5" s="52"/>
      <c r="F5" s="52"/>
    </row>
    <row r="6" spans="1:23" ht="15" x14ac:dyDescent="0.25">
      <c r="A6" s="8"/>
      <c r="B6" s="53" t="s">
        <v>31</v>
      </c>
      <c r="C6" s="54"/>
      <c r="D6" s="9" t="s">
        <v>3</v>
      </c>
      <c r="E6" s="10" t="s">
        <v>3</v>
      </c>
      <c r="F6" s="57" t="s">
        <v>4</v>
      </c>
      <c r="G6" s="45"/>
      <c r="H6" s="45"/>
      <c r="I6" s="45"/>
      <c r="J6" s="45"/>
      <c r="S6" s="45"/>
      <c r="T6" s="45"/>
    </row>
    <row r="7" spans="1:23" ht="15.6" thickBot="1" x14ac:dyDescent="0.3">
      <c r="A7" s="11"/>
      <c r="B7" s="55"/>
      <c r="C7" s="56"/>
      <c r="D7" s="12">
        <v>72</v>
      </c>
      <c r="E7" s="13">
        <v>73</v>
      </c>
      <c r="F7" s="58"/>
      <c r="G7" s="14"/>
      <c r="H7" s="14"/>
      <c r="I7" s="14"/>
      <c r="J7" s="14"/>
      <c r="S7" s="14"/>
      <c r="T7" s="14"/>
      <c r="U7" s="45"/>
      <c r="V7" s="45"/>
      <c r="W7" s="45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172</v>
      </c>
      <c r="F11" s="5">
        <f>+C11+D11+E11</f>
        <v>0</v>
      </c>
      <c r="G11" s="42"/>
    </row>
    <row r="12" spans="1:23" ht="14.25" customHeight="1" x14ac:dyDescent="0.35">
      <c r="A12" s="4" t="s">
        <v>173</v>
      </c>
      <c r="F12" s="5">
        <f>+C12+D12+E12</f>
        <v>0</v>
      </c>
      <c r="G12" s="43"/>
    </row>
    <row r="13" spans="1:23" ht="14.25" customHeight="1" x14ac:dyDescent="0.25">
      <c r="A13" s="4" t="s">
        <v>6</v>
      </c>
      <c r="C13" s="5">
        <v>51547.45</v>
      </c>
      <c r="D13" s="5">
        <v>6609.61</v>
      </c>
      <c r="E13" s="5">
        <v>33829.769999999997</v>
      </c>
      <c r="F13" s="5">
        <f t="shared" ref="F13:F22" si="0">+C13+D13+E13</f>
        <v>91986.829999999987</v>
      </c>
    </row>
    <row r="14" spans="1:23" ht="14.25" customHeight="1" x14ac:dyDescent="0.25">
      <c r="A14" s="4" t="s">
        <v>7</v>
      </c>
      <c r="C14" s="5">
        <v>167113.38</v>
      </c>
      <c r="F14" s="5">
        <f>+C14+D14+E14</f>
        <v>167113.38</v>
      </c>
    </row>
    <row r="15" spans="1:23" ht="14.25" customHeight="1" x14ac:dyDescent="0.25">
      <c r="A15" s="16" t="s">
        <v>8</v>
      </c>
      <c r="B15" s="17">
        <v>211775.41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32</v>
      </c>
      <c r="B16" s="17">
        <v>174989.1</v>
      </c>
      <c r="C16" s="17"/>
      <c r="D16" s="17"/>
      <c r="E16" s="17"/>
      <c r="F16" s="17"/>
      <c r="G16" s="4"/>
      <c r="H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16" t="s">
        <v>33</v>
      </c>
      <c r="B17" s="17">
        <v>596098.30000000005</v>
      </c>
      <c r="C17" s="17"/>
      <c r="D17" s="17"/>
      <c r="E17" s="17"/>
      <c r="F17" s="17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6" t="s">
        <v>34</v>
      </c>
      <c r="B18" s="18">
        <v>-1949.2</v>
      </c>
      <c r="C18" s="18"/>
      <c r="D18" s="18"/>
      <c r="E18" s="18"/>
      <c r="F18" s="18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4" t="s">
        <v>174</v>
      </c>
      <c r="C19" s="5">
        <f>980913.61-D19-E19</f>
        <v>82314.659999999916</v>
      </c>
      <c r="D19" s="5">
        <v>232771.93</v>
      </c>
      <c r="E19" s="5">
        <v>665827.02</v>
      </c>
      <c r="F19" s="5">
        <f t="shared" si="0"/>
        <v>980913.60999999987</v>
      </c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4" t="s">
        <v>9</v>
      </c>
      <c r="C20" s="5">
        <v>1657.26</v>
      </c>
      <c r="F20" s="5">
        <f t="shared" si="0"/>
        <v>1657.26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175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176</v>
      </c>
      <c r="C22" s="5">
        <v>932.83</v>
      </c>
      <c r="F22" s="5">
        <f t="shared" si="0"/>
        <v>932.83</v>
      </c>
      <c r="G22" s="4"/>
      <c r="H22" s="4"/>
      <c r="I22" s="4"/>
      <c r="J22" s="4"/>
      <c r="S22" s="4"/>
      <c r="T22" s="4"/>
      <c r="U22" s="4"/>
      <c r="V22" s="4"/>
      <c r="W22" s="4"/>
    </row>
    <row r="24" spans="1:23" ht="30.75" customHeight="1" thickBot="1" x14ac:dyDescent="0.3">
      <c r="A24" s="6" t="s">
        <v>10</v>
      </c>
      <c r="B24" s="15"/>
      <c r="C24" s="19">
        <f>SUM(C11:C23)</f>
        <v>303565.57999999996</v>
      </c>
      <c r="D24" s="19">
        <f>SUM(D11:D23)</f>
        <v>239381.53999999998</v>
      </c>
      <c r="E24" s="19">
        <f>SUM(E11:E23)</f>
        <v>699656.79</v>
      </c>
      <c r="F24" s="19">
        <f>+C24+D24+E24</f>
        <v>1242603.9099999999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3.8" thickTop="1" x14ac:dyDescent="0.25">
      <c r="E25" s="20"/>
      <c r="G25" s="4"/>
      <c r="H25" s="4"/>
      <c r="I25" s="4"/>
      <c r="J25" s="4"/>
      <c r="S25" s="4"/>
      <c r="T25" s="4"/>
      <c r="U25" s="4"/>
      <c r="V25" s="4"/>
      <c r="W25" s="4"/>
    </row>
    <row r="27" spans="1:23" ht="17.399999999999999" x14ac:dyDescent="0.3">
      <c r="A27" s="21" t="s">
        <v>11</v>
      </c>
      <c r="B27" s="22"/>
      <c r="G27" s="4"/>
      <c r="H27" s="4"/>
      <c r="I27" s="4"/>
      <c r="J27" s="4"/>
      <c r="S27" s="4"/>
      <c r="T27" s="4"/>
      <c r="U27" s="4"/>
      <c r="V27" s="4"/>
      <c r="W27" s="4"/>
    </row>
    <row r="28" spans="1:23" ht="15.75" customHeight="1" x14ac:dyDescent="0.25">
      <c r="A28" s="4" t="s">
        <v>177</v>
      </c>
      <c r="F28" s="5">
        <f t="shared" ref="F28:F35" si="1">+C28+D28+E28</f>
        <v>0</v>
      </c>
      <c r="G28" s="4"/>
      <c r="H28" s="4"/>
      <c r="I28" s="4"/>
      <c r="J28" s="4"/>
      <c r="S28" s="4"/>
      <c r="T28" s="4"/>
      <c r="U28" s="4"/>
      <c r="V28" s="4"/>
      <c r="W28" s="4"/>
    </row>
    <row r="29" spans="1:23" ht="15.75" customHeight="1" x14ac:dyDescent="0.25">
      <c r="A29" s="4" t="s">
        <v>178</v>
      </c>
      <c r="F29" s="5">
        <f t="shared" si="1"/>
        <v>0</v>
      </c>
      <c r="S29" s="4"/>
      <c r="T29" s="4"/>
      <c r="U29" s="4"/>
      <c r="V29" s="4"/>
      <c r="W29" s="4"/>
    </row>
    <row r="30" spans="1:23" ht="15.75" customHeight="1" x14ac:dyDescent="0.25">
      <c r="A30" s="4" t="s">
        <v>30</v>
      </c>
      <c r="C30" s="5">
        <v>1049.23</v>
      </c>
      <c r="F30" s="5">
        <f t="shared" si="1"/>
        <v>1049.23</v>
      </c>
      <c r="S30" s="4"/>
      <c r="T30" s="4"/>
      <c r="U30" s="4"/>
      <c r="V30" s="4"/>
      <c r="W30" s="4"/>
    </row>
    <row r="31" spans="1:23" ht="15.75" customHeight="1" x14ac:dyDescent="0.25">
      <c r="A31" s="4" t="s">
        <v>29</v>
      </c>
      <c r="C31" s="5">
        <v>957</v>
      </c>
      <c r="F31" s="5">
        <f t="shared" si="1"/>
        <v>957</v>
      </c>
      <c r="O31" s="6"/>
      <c r="S31" s="4"/>
      <c r="T31" s="4"/>
      <c r="U31" s="4"/>
      <c r="V31" s="4"/>
      <c r="W31" s="4"/>
    </row>
    <row r="32" spans="1:23" ht="15.75" customHeight="1" x14ac:dyDescent="0.25">
      <c r="A32" s="4" t="s">
        <v>179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180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12</v>
      </c>
      <c r="C34" s="5">
        <f>3185.58+759.93</f>
        <v>3945.5099999999998</v>
      </c>
      <c r="F34" s="5">
        <f t="shared" si="1"/>
        <v>3945.5099999999998</v>
      </c>
      <c r="S34" s="4"/>
      <c r="T34" s="4"/>
      <c r="U34" s="4"/>
      <c r="V34" s="4"/>
      <c r="W34" s="4"/>
    </row>
    <row r="35" spans="1:23" ht="15.75" customHeight="1" x14ac:dyDescent="0.25">
      <c r="A35" s="4" t="s">
        <v>13</v>
      </c>
      <c r="C35" s="5">
        <f>162254.94-C34-C31-C30</f>
        <v>156303.19999999998</v>
      </c>
      <c r="F35" s="5">
        <f t="shared" si="1"/>
        <v>156303.19999999998</v>
      </c>
      <c r="J35" s="15"/>
      <c r="S35" s="4"/>
      <c r="T35" s="4"/>
      <c r="U35" s="4"/>
      <c r="V35" s="4"/>
      <c r="W35" s="4"/>
    </row>
    <row r="36" spans="1:23" x14ac:dyDescent="0.25">
      <c r="S36" s="4"/>
      <c r="T36" s="4"/>
      <c r="U36" s="4"/>
      <c r="V36" s="4"/>
      <c r="W36" s="4"/>
    </row>
    <row r="37" spans="1:23" ht="25.5" customHeight="1" thickBot="1" x14ac:dyDescent="0.3">
      <c r="A37" s="6" t="s">
        <v>14</v>
      </c>
      <c r="B37" s="15"/>
      <c r="C37" s="19">
        <f>SUM(C28:C36)</f>
        <v>162254.93999999997</v>
      </c>
      <c r="D37" s="19">
        <f>SUM(D28:D36)</f>
        <v>0</v>
      </c>
      <c r="E37" s="19">
        <f>SUM(E28:E36)</f>
        <v>0</v>
      </c>
      <c r="F37" s="19">
        <f>SUM(F28:F36)</f>
        <v>162254.93999999997</v>
      </c>
      <c r="G37" s="15"/>
      <c r="H37" s="15"/>
      <c r="M37" s="6"/>
      <c r="N37" s="6"/>
      <c r="S37" s="4"/>
      <c r="T37" s="4"/>
      <c r="U37" s="4"/>
      <c r="V37" s="4"/>
      <c r="W37" s="4"/>
    </row>
    <row r="38" spans="1:23" ht="15.6" thickTop="1" x14ac:dyDescent="0.25">
      <c r="I38" s="15"/>
      <c r="Q38" s="6"/>
      <c r="R38" s="6"/>
      <c r="S38" s="4"/>
      <c r="T38" s="4"/>
      <c r="U38" s="4"/>
      <c r="V38" s="4"/>
      <c r="W38" s="4"/>
    </row>
    <row r="39" spans="1:23" ht="17.399999999999999" x14ac:dyDescent="0.3">
      <c r="A39" s="21" t="s">
        <v>15</v>
      </c>
      <c r="B39" s="22"/>
      <c r="P39" s="6"/>
      <c r="S39" s="4"/>
      <c r="T39" s="4"/>
      <c r="U39" s="4"/>
      <c r="V39" s="4"/>
      <c r="W39" s="4"/>
    </row>
    <row r="40" spans="1:23" ht="15" x14ac:dyDescent="0.25">
      <c r="K40" s="6"/>
      <c r="L40" s="6"/>
      <c r="O40" s="6"/>
      <c r="S40" s="4"/>
      <c r="T40" s="4"/>
      <c r="U40" s="4"/>
      <c r="V40" s="4"/>
      <c r="W40" s="4"/>
    </row>
    <row r="41" spans="1:23" x14ac:dyDescent="0.25">
      <c r="A41" s="4" t="s">
        <v>16</v>
      </c>
      <c r="C41" s="5">
        <f>99585.94+180544.7-25658.82-110-69422.61-95824.41</f>
        <v>89114.800000000017</v>
      </c>
      <c r="D41" s="5">
        <f>117171.8+163118.92+14329.21+7526.96-43965.71</f>
        <v>258181.18000000008</v>
      </c>
      <c r="E41" s="5">
        <f>298165.42+224182.28+92107.58+44133.32+13184.64</f>
        <v>671773.23999999987</v>
      </c>
      <c r="F41" s="5">
        <f>+C41+D41+E41</f>
        <v>1019069.22</v>
      </c>
      <c r="S41" s="4"/>
      <c r="T41" s="4"/>
      <c r="U41" s="4"/>
      <c r="V41" s="4"/>
      <c r="W41" s="4"/>
    </row>
    <row r="42" spans="1:23" ht="15" x14ac:dyDescent="0.25">
      <c r="A42" s="4" t="s">
        <v>17</v>
      </c>
      <c r="C42" s="5">
        <f>+[1]Dec16IS!B12</f>
        <v>52195.840000000004</v>
      </c>
      <c r="D42" s="5">
        <f>+[1]Dec16IS!B20</f>
        <v>-18799.640000000003</v>
      </c>
      <c r="E42" s="5">
        <f>+[1]Dec16IS!B28</f>
        <v>27883.550000000003</v>
      </c>
      <c r="F42" s="5">
        <f>+C42+D42+E42</f>
        <v>61279.75</v>
      </c>
      <c r="J42" s="15"/>
      <c r="S42" s="4"/>
      <c r="T42" s="4"/>
      <c r="U42" s="4"/>
      <c r="V42" s="4"/>
      <c r="W42" s="4"/>
    </row>
    <row r="43" spans="1:23" x14ac:dyDescent="0.25">
      <c r="S43" s="4"/>
      <c r="T43" s="4"/>
      <c r="U43" s="4"/>
      <c r="V43" s="4"/>
      <c r="W43" s="4"/>
    </row>
    <row r="44" spans="1:23" ht="24.75" customHeight="1" thickBot="1" x14ac:dyDescent="0.3">
      <c r="A44" s="6" t="s">
        <v>18</v>
      </c>
      <c r="B44" s="15"/>
      <c r="C44" s="19">
        <f>SUM(C41:C43)</f>
        <v>141310.64000000001</v>
      </c>
      <c r="D44" s="19">
        <f>SUM(D41:D43)</f>
        <v>239381.54000000007</v>
      </c>
      <c r="E44" s="19">
        <f>SUM(E41:E43)</f>
        <v>699656.78999999992</v>
      </c>
      <c r="F44" s="19">
        <f>+F42+F41</f>
        <v>1080348.97</v>
      </c>
      <c r="G44" s="15"/>
      <c r="M44" s="6"/>
      <c r="N44" s="6"/>
      <c r="S44" s="4"/>
      <c r="T44" s="4"/>
      <c r="U44" s="4"/>
      <c r="V44" s="4"/>
      <c r="W44" s="4"/>
    </row>
    <row r="45" spans="1:23" ht="15.6" thickTop="1" x14ac:dyDescent="0.25">
      <c r="H45" s="15"/>
      <c r="Q45" s="6"/>
      <c r="R45" s="6"/>
      <c r="S45" s="4"/>
      <c r="T45" s="4"/>
      <c r="U45" s="4"/>
      <c r="V45" s="4"/>
      <c r="W45" s="4"/>
    </row>
    <row r="46" spans="1:23" ht="15" x14ac:dyDescent="0.25">
      <c r="I46" s="15"/>
      <c r="P46" s="6"/>
      <c r="S46" s="4"/>
      <c r="T46" s="4"/>
      <c r="U46" s="4"/>
      <c r="V46" s="4"/>
      <c r="W46" s="4"/>
    </row>
    <row r="47" spans="1:23" ht="22.5" customHeight="1" thickBot="1" x14ac:dyDescent="0.3">
      <c r="A47" s="6" t="s">
        <v>19</v>
      </c>
      <c r="B47" s="15"/>
      <c r="C47" s="19">
        <f>+C44+C37</f>
        <v>303565.57999999996</v>
      </c>
      <c r="D47" s="19">
        <f>+D44+D37</f>
        <v>239381.54000000007</v>
      </c>
      <c r="E47" s="19">
        <f>+E44+E37</f>
        <v>699656.78999999992</v>
      </c>
      <c r="F47" s="19">
        <f>+F44+F37</f>
        <v>1242603.9099999999</v>
      </c>
      <c r="K47" s="6"/>
      <c r="L47" s="6"/>
      <c r="S47" s="4"/>
      <c r="T47" s="4"/>
      <c r="U47" s="4"/>
      <c r="V47" s="4"/>
      <c r="W47" s="4"/>
    </row>
    <row r="48" spans="1:23" ht="13.8" thickTop="1" x14ac:dyDescent="0.25">
      <c r="S48" s="4"/>
      <c r="T48" s="4"/>
      <c r="U48" s="4"/>
      <c r="V48" s="4"/>
      <c r="W48" s="4"/>
    </row>
    <row r="49" spans="1:23" x14ac:dyDescent="0.25">
      <c r="C49" s="5">
        <f>+C24-C47</f>
        <v>0</v>
      </c>
      <c r="D49" s="5">
        <f>+D24-D47</f>
        <v>0</v>
      </c>
      <c r="E49" s="5">
        <f>+E24-E47</f>
        <v>0</v>
      </c>
      <c r="F49" s="5">
        <f>+F24-F47</f>
        <v>0</v>
      </c>
      <c r="S49" s="4"/>
      <c r="T49" s="4"/>
      <c r="U49" s="4"/>
      <c r="V49" s="4"/>
      <c r="W49" s="4"/>
    </row>
    <row r="50" spans="1:23" ht="13.8" x14ac:dyDescent="0.25">
      <c r="A50" s="23"/>
      <c r="B50" s="24"/>
      <c r="S50" s="4"/>
      <c r="T50" s="4"/>
      <c r="U50" s="4"/>
      <c r="V50" s="4"/>
      <c r="W50" s="4"/>
    </row>
    <row r="51" spans="1:23" ht="13.8" x14ac:dyDescent="0.25">
      <c r="A51" s="23"/>
      <c r="B51" s="24"/>
      <c r="S51" s="4"/>
      <c r="T51" s="4"/>
      <c r="U51" s="4"/>
      <c r="V51" s="4"/>
      <c r="W51" s="4"/>
    </row>
    <row r="52" spans="1:23" x14ac:dyDescent="0.25">
      <c r="A52" s="25"/>
      <c r="B52" s="26"/>
      <c r="S52" s="4"/>
      <c r="T52" s="4"/>
      <c r="U52" s="4"/>
      <c r="V52" s="4"/>
      <c r="W52" s="4"/>
    </row>
    <row r="53" spans="1:23" x14ac:dyDescent="0.25">
      <c r="S53" s="4"/>
      <c r="T53" s="4"/>
      <c r="U53" s="4"/>
      <c r="V53" s="4"/>
      <c r="W53" s="4"/>
    </row>
    <row r="54" spans="1:23" x14ac:dyDescent="0.25">
      <c r="S54" s="4"/>
      <c r="T54" s="4"/>
      <c r="U54" s="4"/>
      <c r="V54" s="4"/>
      <c r="W54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sqref="A1:G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0.6640625" style="5" bestFit="1" customWidth="1"/>
    <col min="4" max="13" width="9.109375" style="5"/>
    <col min="14" max="16384" width="9.109375" style="4"/>
  </cols>
  <sheetData>
    <row r="1" spans="1:13" ht="22.8" x14ac:dyDescent="0.4">
      <c r="A1" s="64" t="s">
        <v>0</v>
      </c>
      <c r="B1" s="65"/>
      <c r="C1" s="65"/>
      <c r="D1" s="65"/>
      <c r="E1" s="65"/>
      <c r="F1" s="65"/>
      <c r="G1" s="65"/>
      <c r="H1" s="4"/>
      <c r="I1" s="4"/>
      <c r="J1" s="4"/>
      <c r="K1" s="4"/>
      <c r="L1" s="4"/>
      <c r="M1" s="4"/>
    </row>
    <row r="2" spans="1:13" ht="15" x14ac:dyDescent="0.25">
      <c r="A2" s="61" t="s">
        <v>1</v>
      </c>
      <c r="B2" s="65"/>
      <c r="C2" s="65"/>
      <c r="D2" s="65"/>
      <c r="E2" s="65"/>
      <c r="F2" s="65"/>
      <c r="G2" s="65"/>
      <c r="H2" s="4"/>
      <c r="I2" s="4"/>
      <c r="J2" s="4"/>
      <c r="K2" s="4"/>
      <c r="L2" s="4"/>
      <c r="M2" s="4"/>
    </row>
    <row r="3" spans="1:13" ht="15" x14ac:dyDescent="0.25">
      <c r="A3" s="61" t="s">
        <v>20</v>
      </c>
      <c r="B3" s="65"/>
      <c r="C3" s="65"/>
      <c r="D3" s="65"/>
      <c r="E3" s="65"/>
      <c r="F3" s="65"/>
      <c r="G3" s="65"/>
      <c r="H3" s="4"/>
      <c r="I3" s="4"/>
      <c r="J3" s="4"/>
      <c r="K3" s="4"/>
      <c r="L3" s="4"/>
      <c r="M3" s="4"/>
    </row>
    <row r="4" spans="1:13" ht="15" x14ac:dyDescent="0.25">
      <c r="A4" s="63" t="str">
        <f>+[1]Dec16BS!A4</f>
        <v>December 2016</v>
      </c>
      <c r="B4" s="65"/>
      <c r="C4" s="65"/>
      <c r="D4" s="65"/>
      <c r="E4" s="65"/>
      <c r="F4" s="65"/>
      <c r="G4" s="65"/>
      <c r="H4" s="4"/>
      <c r="I4" s="4"/>
      <c r="J4" s="4"/>
      <c r="K4" s="4"/>
      <c r="L4" s="4"/>
      <c r="M4" s="4"/>
    </row>
    <row r="8" spans="1:13" ht="15" x14ac:dyDescent="0.25">
      <c r="A8" s="6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21</v>
      </c>
      <c r="B10" s="5">
        <v>111979.72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22</v>
      </c>
      <c r="B11" s="5">
        <v>-59783.88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23</v>
      </c>
      <c r="B12" s="27">
        <f>+B10+B11</f>
        <v>52195.840000000004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21</v>
      </c>
      <c r="B18" s="5">
        <v>23330.02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25</v>
      </c>
      <c r="B19" s="5">
        <v>-42129.66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28" t="s">
        <v>23</v>
      </c>
      <c r="B20" s="27">
        <f>+B18+B19</f>
        <v>-18799.640000000003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21</v>
      </c>
      <c r="B26" s="5">
        <v>100371.14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25</v>
      </c>
      <c r="B27" s="5">
        <v>-72487.59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28" t="s">
        <v>23</v>
      </c>
      <c r="B28" s="27">
        <f>+B26+B27</f>
        <v>27883.550000000003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29" t="s">
        <v>27</v>
      </c>
      <c r="B31" s="19">
        <f>+B12+B20+B28</f>
        <v>61279.75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="4" customFormat="1" x14ac:dyDescent="0.25"/>
  </sheetData>
  <mergeCells count="4">
    <mergeCell ref="A1:G1"/>
    <mergeCell ref="A2:G2"/>
    <mergeCell ref="A3:G3"/>
    <mergeCell ref="A4:G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4.109375" style="46" customWidth="1"/>
    <col min="2" max="2" width="35.109375" style="7" customWidth="1"/>
    <col min="3" max="3" width="15.33203125" style="1" customWidth="1"/>
    <col min="4" max="4" width="15.109375" style="1" customWidth="1"/>
    <col min="5" max="5" width="15.6640625" style="1" customWidth="1"/>
    <col min="6" max="16384" width="9.109375" style="7"/>
  </cols>
  <sheetData>
    <row r="1" spans="1:5" ht="31.2" x14ac:dyDescent="0.6">
      <c r="A1" s="66" t="s">
        <v>0</v>
      </c>
      <c r="B1" s="66"/>
      <c r="C1" s="66"/>
      <c r="D1" s="66"/>
      <c r="E1" s="66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35</v>
      </c>
      <c r="B3" s="67"/>
      <c r="C3" s="67"/>
      <c r="D3" s="67"/>
      <c r="E3" s="67"/>
    </row>
    <row r="4" spans="1:5" x14ac:dyDescent="0.25">
      <c r="A4" s="67" t="s">
        <v>36</v>
      </c>
      <c r="B4" s="67"/>
      <c r="C4" s="67"/>
      <c r="D4" s="67"/>
      <c r="E4" s="67"/>
    </row>
    <row r="5" spans="1:5" x14ac:dyDescent="0.25">
      <c r="A5" s="68" t="str">
        <f>+[1]Dec16BS!A4</f>
        <v>December 2016</v>
      </c>
      <c r="B5" s="67"/>
      <c r="C5" s="67"/>
      <c r="D5" s="67"/>
      <c r="E5" s="67"/>
    </row>
    <row r="6" spans="1:5" ht="8.25" customHeight="1" x14ac:dyDescent="0.25"/>
    <row r="7" spans="1:5" s="2" customFormat="1" ht="21" customHeight="1" x14ac:dyDescent="0.25">
      <c r="A7" s="30" t="s">
        <v>37</v>
      </c>
      <c r="B7" s="31" t="s">
        <v>38</v>
      </c>
      <c r="C7" s="44" t="s">
        <v>39</v>
      </c>
      <c r="D7" s="33" t="s">
        <v>40</v>
      </c>
      <c r="E7" s="32" t="s">
        <v>154</v>
      </c>
    </row>
    <row r="8" spans="1:5" ht="6.75" customHeight="1" x14ac:dyDescent="0.25"/>
    <row r="9" spans="1:5" ht="18" customHeight="1" x14ac:dyDescent="0.45">
      <c r="A9" s="34" t="s">
        <v>21</v>
      </c>
    </row>
    <row r="10" spans="1:5" ht="14.4" x14ac:dyDescent="0.3">
      <c r="A10" s="47" t="s">
        <v>41</v>
      </c>
      <c r="B10" s="48" t="s">
        <v>42</v>
      </c>
      <c r="C10" s="49"/>
      <c r="D10" s="49"/>
      <c r="E10" s="49">
        <f>+D10-C10</f>
        <v>0</v>
      </c>
    </row>
    <row r="11" spans="1:5" ht="14.4" x14ac:dyDescent="0.3">
      <c r="A11" s="47" t="s">
        <v>43</v>
      </c>
      <c r="B11" s="48" t="s">
        <v>44</v>
      </c>
      <c r="C11" s="49"/>
      <c r="D11" s="49"/>
      <c r="E11" s="49">
        <f t="shared" ref="E11:E20" si="0">+D11-C11</f>
        <v>0</v>
      </c>
    </row>
    <row r="12" spans="1:5" ht="14.4" x14ac:dyDescent="0.3">
      <c r="A12" s="47" t="s">
        <v>45</v>
      </c>
      <c r="B12" s="48" t="s">
        <v>46</v>
      </c>
      <c r="C12" s="49"/>
      <c r="D12" s="49"/>
      <c r="E12" s="49">
        <f t="shared" si="0"/>
        <v>0</v>
      </c>
    </row>
    <row r="13" spans="1:5" ht="14.4" x14ac:dyDescent="0.3">
      <c r="A13" s="47" t="s">
        <v>47</v>
      </c>
      <c r="B13" s="48" t="s">
        <v>48</v>
      </c>
      <c r="C13" s="49"/>
      <c r="D13" s="49"/>
      <c r="E13" s="49">
        <f t="shared" si="0"/>
        <v>0</v>
      </c>
    </row>
    <row r="14" spans="1:5" ht="14.4" x14ac:dyDescent="0.3">
      <c r="A14" s="47" t="s">
        <v>49</v>
      </c>
      <c r="B14" s="48" t="s">
        <v>50</v>
      </c>
      <c r="C14" s="49">
        <v>2000</v>
      </c>
      <c r="D14" s="49">
        <v>381.89</v>
      </c>
      <c r="E14" s="49">
        <f t="shared" si="0"/>
        <v>-1618.1100000000001</v>
      </c>
    </row>
    <row r="15" spans="1:5" ht="14.4" x14ac:dyDescent="0.3">
      <c r="A15" s="47" t="s">
        <v>51</v>
      </c>
      <c r="B15" s="48" t="s">
        <v>52</v>
      </c>
      <c r="C15" s="49"/>
      <c r="D15" s="49">
        <v>-238.27</v>
      </c>
      <c r="E15" s="49">
        <f t="shared" si="0"/>
        <v>-238.27</v>
      </c>
    </row>
    <row r="16" spans="1:5" ht="14.4" x14ac:dyDescent="0.3">
      <c r="A16" s="47" t="s">
        <v>53</v>
      </c>
      <c r="B16" s="48" t="s">
        <v>54</v>
      </c>
      <c r="C16" s="49">
        <v>210000</v>
      </c>
      <c r="D16" s="49">
        <v>111832</v>
      </c>
      <c r="E16" s="49">
        <f t="shared" si="0"/>
        <v>-98168</v>
      </c>
    </row>
    <row r="17" spans="1:5" ht="14.4" x14ac:dyDescent="0.3">
      <c r="A17" s="47" t="s">
        <v>160</v>
      </c>
      <c r="B17" s="48" t="s">
        <v>161</v>
      </c>
      <c r="C17" s="49"/>
      <c r="D17" s="49">
        <v>3.39</v>
      </c>
      <c r="E17" s="49">
        <f t="shared" si="0"/>
        <v>3.39</v>
      </c>
    </row>
    <row r="18" spans="1:5" ht="14.4" x14ac:dyDescent="0.3">
      <c r="A18" s="47" t="s">
        <v>150</v>
      </c>
      <c r="B18" s="48" t="s">
        <v>151</v>
      </c>
      <c r="C18" s="49"/>
      <c r="D18" s="49"/>
      <c r="E18" s="49">
        <f t="shared" si="0"/>
        <v>0</v>
      </c>
    </row>
    <row r="19" spans="1:5" ht="14.4" x14ac:dyDescent="0.3">
      <c r="A19" s="47" t="s">
        <v>55</v>
      </c>
      <c r="B19" s="48" t="s">
        <v>56</v>
      </c>
      <c r="C19" s="49"/>
      <c r="D19" s="49">
        <v>0.41</v>
      </c>
      <c r="E19" s="49">
        <f t="shared" si="0"/>
        <v>0.41</v>
      </c>
    </row>
    <row r="20" spans="1:5" ht="14.4" x14ac:dyDescent="0.3">
      <c r="A20" s="47" t="s">
        <v>168</v>
      </c>
      <c r="B20" s="48" t="s">
        <v>169</v>
      </c>
      <c r="C20" s="49"/>
      <c r="D20" s="49"/>
      <c r="E20" s="49">
        <f t="shared" si="0"/>
        <v>0</v>
      </c>
    </row>
    <row r="21" spans="1:5" ht="9" customHeight="1" x14ac:dyDescent="0.3">
      <c r="A21" s="47"/>
      <c r="B21" s="48"/>
      <c r="C21" s="49"/>
      <c r="D21" s="49"/>
      <c r="E21" s="49"/>
    </row>
    <row r="22" spans="1:5" s="3" customFormat="1" ht="14.4" x14ac:dyDescent="0.3">
      <c r="A22" s="47"/>
      <c r="B22" s="48"/>
      <c r="C22" s="50">
        <f>SUM(C10:C21)</f>
        <v>212000</v>
      </c>
      <c r="D22" s="50">
        <f>SUM(D10:D21)</f>
        <v>111979.42</v>
      </c>
      <c r="E22" s="50">
        <f>SUM(E10:E21)</f>
        <v>-100020.58</v>
      </c>
    </row>
    <row r="23" spans="1:5" ht="17.25" customHeight="1" x14ac:dyDescent="0.45">
      <c r="A23" s="34" t="s">
        <v>57</v>
      </c>
    </row>
    <row r="24" spans="1:5" ht="14.4" x14ac:dyDescent="0.3">
      <c r="A24" s="47" t="s">
        <v>58</v>
      </c>
      <c r="B24" s="48" t="s">
        <v>59</v>
      </c>
      <c r="C24" s="49"/>
      <c r="D24" s="49"/>
      <c r="E24" s="49">
        <f>+C24-D24</f>
        <v>0</v>
      </c>
    </row>
    <row r="25" spans="1:5" ht="14.4" x14ac:dyDescent="0.3">
      <c r="A25" s="47" t="s">
        <v>60</v>
      </c>
      <c r="B25" s="48" t="s">
        <v>61</v>
      </c>
      <c r="C25" s="49"/>
      <c r="D25" s="49"/>
      <c r="E25" s="49">
        <f t="shared" ref="E25:E55" si="1">+C25-D25</f>
        <v>0</v>
      </c>
    </row>
    <row r="26" spans="1:5" ht="14.4" x14ac:dyDescent="0.3">
      <c r="A26" s="47" t="s">
        <v>62</v>
      </c>
      <c r="B26" s="48" t="s">
        <v>63</v>
      </c>
      <c r="C26" s="49">
        <v>30000</v>
      </c>
      <c r="D26" s="49">
        <v>7065.7</v>
      </c>
      <c r="E26" s="49">
        <f t="shared" si="1"/>
        <v>22934.3</v>
      </c>
    </row>
    <row r="27" spans="1:5" ht="14.4" x14ac:dyDescent="0.3">
      <c r="A27" s="47" t="s">
        <v>64</v>
      </c>
      <c r="B27" s="48" t="s">
        <v>65</v>
      </c>
      <c r="C27" s="49">
        <v>10000</v>
      </c>
      <c r="D27" s="49">
        <v>2.33</v>
      </c>
      <c r="E27" s="49">
        <f t="shared" si="1"/>
        <v>9997.67</v>
      </c>
    </row>
    <row r="28" spans="1:5" ht="14.4" x14ac:dyDescent="0.3">
      <c r="A28" s="47" t="s">
        <v>66</v>
      </c>
      <c r="B28" s="48" t="s">
        <v>67</v>
      </c>
      <c r="C28" s="49">
        <v>25000</v>
      </c>
      <c r="D28" s="49">
        <v>4000</v>
      </c>
      <c r="E28" s="49">
        <f t="shared" si="1"/>
        <v>21000</v>
      </c>
    </row>
    <row r="29" spans="1:5" ht="14.4" x14ac:dyDescent="0.3">
      <c r="A29" s="47" t="s">
        <v>68</v>
      </c>
      <c r="B29" s="48" t="s">
        <v>69</v>
      </c>
      <c r="C29" s="49"/>
      <c r="D29" s="49"/>
      <c r="E29" s="49">
        <f t="shared" si="1"/>
        <v>0</v>
      </c>
    </row>
    <row r="30" spans="1:5" ht="14.4" x14ac:dyDescent="0.3">
      <c r="A30" s="47" t="s">
        <v>186</v>
      </c>
      <c r="B30" s="48" t="s">
        <v>187</v>
      </c>
      <c r="C30" s="49">
        <v>4000</v>
      </c>
      <c r="D30" s="49">
        <v>5663.91</v>
      </c>
      <c r="E30" s="49">
        <f t="shared" si="1"/>
        <v>-1663.9099999999999</v>
      </c>
    </row>
    <row r="31" spans="1:5" ht="14.4" x14ac:dyDescent="0.3">
      <c r="A31" s="47" t="s">
        <v>70</v>
      </c>
      <c r="B31" s="48" t="s">
        <v>65</v>
      </c>
      <c r="C31" s="49">
        <v>16000</v>
      </c>
      <c r="D31" s="49">
        <v>1630.98</v>
      </c>
      <c r="E31" s="49">
        <f t="shared" si="1"/>
        <v>14369.02</v>
      </c>
    </row>
    <row r="32" spans="1:5" ht="14.4" x14ac:dyDescent="0.3">
      <c r="A32" s="47" t="s">
        <v>71</v>
      </c>
      <c r="B32" s="48" t="s">
        <v>72</v>
      </c>
      <c r="C32" s="49">
        <v>30000</v>
      </c>
      <c r="D32" s="49">
        <v>12445</v>
      </c>
      <c r="E32" s="49">
        <f t="shared" si="1"/>
        <v>17555</v>
      </c>
    </row>
    <row r="33" spans="1:5" ht="14.4" x14ac:dyDescent="0.3">
      <c r="A33" s="47" t="s">
        <v>73</v>
      </c>
      <c r="B33" s="48" t="s">
        <v>74</v>
      </c>
      <c r="C33" s="49"/>
      <c r="D33" s="49"/>
      <c r="E33" s="49">
        <f t="shared" si="1"/>
        <v>0</v>
      </c>
    </row>
    <row r="34" spans="1:5" ht="14.4" x14ac:dyDescent="0.3">
      <c r="A34" s="47" t="s">
        <v>152</v>
      </c>
      <c r="B34" s="48" t="s">
        <v>153</v>
      </c>
      <c r="C34" s="49"/>
      <c r="D34" s="49"/>
      <c r="E34" s="49">
        <f t="shared" si="1"/>
        <v>0</v>
      </c>
    </row>
    <row r="35" spans="1:5" ht="14.4" x14ac:dyDescent="0.3">
      <c r="A35" s="47" t="s">
        <v>75</v>
      </c>
      <c r="B35" s="48" t="s">
        <v>76</v>
      </c>
      <c r="C35" s="49">
        <v>25000</v>
      </c>
      <c r="D35" s="49">
        <f>1728.32+771.6+180.43+3146.5+296.9+55.25+45+246.25+35.71+192.88+12.5</f>
        <v>6711.34</v>
      </c>
      <c r="E35" s="49">
        <f t="shared" si="1"/>
        <v>18288.66</v>
      </c>
    </row>
    <row r="36" spans="1:5" ht="14.4" x14ac:dyDescent="0.3">
      <c r="A36" s="47" t="s">
        <v>77</v>
      </c>
      <c r="B36" s="48" t="s">
        <v>78</v>
      </c>
      <c r="C36" s="49">
        <v>3000</v>
      </c>
      <c r="D36" s="49">
        <v>49.6</v>
      </c>
      <c r="E36" s="49">
        <f t="shared" si="1"/>
        <v>2950.4</v>
      </c>
    </row>
    <row r="37" spans="1:5" ht="14.4" x14ac:dyDescent="0.3">
      <c r="A37" s="47" t="s">
        <v>188</v>
      </c>
      <c r="B37" s="48" t="s">
        <v>189</v>
      </c>
      <c r="C37" s="49">
        <v>3000</v>
      </c>
      <c r="D37" s="49"/>
      <c r="E37" s="49">
        <f t="shared" si="1"/>
        <v>3000</v>
      </c>
    </row>
    <row r="38" spans="1:5" ht="14.4" x14ac:dyDescent="0.3">
      <c r="A38" s="47" t="s">
        <v>79</v>
      </c>
      <c r="B38" s="48" t="s">
        <v>80</v>
      </c>
      <c r="C38" s="49"/>
      <c r="D38" s="49"/>
      <c r="E38" s="49">
        <f t="shared" si="1"/>
        <v>0</v>
      </c>
    </row>
    <row r="39" spans="1:5" ht="14.4" x14ac:dyDescent="0.3">
      <c r="A39" s="47" t="s">
        <v>81</v>
      </c>
      <c r="B39" s="48" t="s">
        <v>82</v>
      </c>
      <c r="C39" s="49">
        <v>5000</v>
      </c>
      <c r="D39" s="49">
        <v>1127.93</v>
      </c>
      <c r="E39" s="49">
        <f t="shared" si="1"/>
        <v>3872.0699999999997</v>
      </c>
    </row>
    <row r="40" spans="1:5" ht="14.4" x14ac:dyDescent="0.3">
      <c r="A40" s="47" t="s">
        <v>83</v>
      </c>
      <c r="B40" s="48" t="s">
        <v>84</v>
      </c>
      <c r="C40" s="49"/>
      <c r="D40" s="49"/>
      <c r="E40" s="49">
        <f t="shared" si="1"/>
        <v>0</v>
      </c>
    </row>
    <row r="41" spans="1:5" ht="14.4" x14ac:dyDescent="0.3">
      <c r="A41" s="47" t="s">
        <v>158</v>
      </c>
      <c r="B41" s="48" t="s">
        <v>159</v>
      </c>
      <c r="C41" s="49"/>
      <c r="D41" s="49"/>
      <c r="E41" s="49">
        <f t="shared" si="1"/>
        <v>0</v>
      </c>
    </row>
    <row r="42" spans="1:5" ht="14.4" x14ac:dyDescent="0.3">
      <c r="A42" s="47" t="s">
        <v>85</v>
      </c>
      <c r="B42" s="48" t="s">
        <v>86</v>
      </c>
      <c r="C42" s="49"/>
      <c r="D42" s="49">
        <v>3.98</v>
      </c>
      <c r="E42" s="49">
        <f t="shared" si="1"/>
        <v>-3.98</v>
      </c>
    </row>
    <row r="43" spans="1:5" ht="14.4" x14ac:dyDescent="0.3">
      <c r="A43" s="47" t="s">
        <v>87</v>
      </c>
      <c r="B43" s="48" t="s">
        <v>88</v>
      </c>
      <c r="C43" s="49"/>
      <c r="D43" s="49">
        <v>33.65</v>
      </c>
      <c r="E43" s="49">
        <f t="shared" si="1"/>
        <v>-33.65</v>
      </c>
    </row>
    <row r="44" spans="1:5" ht="14.4" x14ac:dyDescent="0.3">
      <c r="A44" s="47" t="s">
        <v>89</v>
      </c>
      <c r="B44" s="48" t="s">
        <v>90</v>
      </c>
      <c r="C44" s="49"/>
      <c r="D44" s="49">
        <v>3.26</v>
      </c>
      <c r="E44" s="49">
        <f t="shared" si="1"/>
        <v>-3.26</v>
      </c>
    </row>
    <row r="45" spans="1:5" ht="14.4" x14ac:dyDescent="0.3">
      <c r="A45" s="47" t="s">
        <v>195</v>
      </c>
      <c r="B45" s="48" t="s">
        <v>196</v>
      </c>
      <c r="C45" s="49"/>
      <c r="D45" s="49">
        <v>567.76</v>
      </c>
      <c r="E45" s="49">
        <f t="shared" si="1"/>
        <v>-567.76</v>
      </c>
    </row>
    <row r="46" spans="1:5" ht="14.4" x14ac:dyDescent="0.3">
      <c r="A46" s="47" t="s">
        <v>91</v>
      </c>
      <c r="B46" s="48" t="s">
        <v>92</v>
      </c>
      <c r="C46" s="49"/>
      <c r="D46" s="49"/>
      <c r="E46" s="49">
        <f t="shared" si="1"/>
        <v>0</v>
      </c>
    </row>
    <row r="47" spans="1:5" ht="14.4" x14ac:dyDescent="0.3">
      <c r="A47" s="47" t="s">
        <v>93</v>
      </c>
      <c r="B47" s="48" t="s">
        <v>147</v>
      </c>
      <c r="C47" s="49">
        <v>10000</v>
      </c>
      <c r="D47" s="49">
        <v>900</v>
      </c>
      <c r="E47" s="49">
        <f t="shared" si="1"/>
        <v>9100</v>
      </c>
    </row>
    <row r="48" spans="1:5" ht="14.4" x14ac:dyDescent="0.3">
      <c r="A48" s="47" t="s">
        <v>94</v>
      </c>
      <c r="B48" s="48" t="s">
        <v>95</v>
      </c>
      <c r="C48" s="49">
        <v>5000</v>
      </c>
      <c r="D48" s="49"/>
      <c r="E48" s="49">
        <f t="shared" si="1"/>
        <v>5000</v>
      </c>
    </row>
    <row r="49" spans="1:5" ht="14.4" x14ac:dyDescent="0.3">
      <c r="A49" s="47" t="s">
        <v>96</v>
      </c>
      <c r="B49" s="48" t="s">
        <v>97</v>
      </c>
      <c r="C49" s="49"/>
      <c r="D49" s="49"/>
      <c r="E49" s="49">
        <f t="shared" si="1"/>
        <v>0</v>
      </c>
    </row>
    <row r="50" spans="1:5" ht="14.4" x14ac:dyDescent="0.3">
      <c r="A50" s="47" t="s">
        <v>190</v>
      </c>
      <c r="B50" s="48" t="s">
        <v>191</v>
      </c>
      <c r="C50" s="49">
        <v>5000</v>
      </c>
      <c r="D50" s="49"/>
      <c r="E50" s="49">
        <f t="shared" si="1"/>
        <v>5000</v>
      </c>
    </row>
    <row r="51" spans="1:5" ht="14.4" x14ac:dyDescent="0.3">
      <c r="A51" s="47" t="s">
        <v>192</v>
      </c>
      <c r="B51" s="48" t="s">
        <v>78</v>
      </c>
      <c r="C51" s="49">
        <v>0</v>
      </c>
      <c r="D51" s="49">
        <v>1133.0899999999999</v>
      </c>
      <c r="E51" s="49">
        <f t="shared" si="1"/>
        <v>-1133.0899999999999</v>
      </c>
    </row>
    <row r="52" spans="1:5" ht="14.4" x14ac:dyDescent="0.3">
      <c r="A52" s="47" t="s">
        <v>98</v>
      </c>
      <c r="B52" s="48" t="s">
        <v>99</v>
      </c>
      <c r="C52" s="49">
        <v>8000</v>
      </c>
      <c r="D52" s="49">
        <v>3466.84</v>
      </c>
      <c r="E52" s="49">
        <f t="shared" si="1"/>
        <v>4533.16</v>
      </c>
    </row>
    <row r="53" spans="1:5" ht="14.4" x14ac:dyDescent="0.3">
      <c r="A53" s="47" t="s">
        <v>100</v>
      </c>
      <c r="B53" s="48" t="s">
        <v>101</v>
      </c>
      <c r="C53" s="49">
        <v>35000</v>
      </c>
      <c r="D53" s="49">
        <v>14978.51</v>
      </c>
      <c r="E53" s="49">
        <f t="shared" si="1"/>
        <v>20021.489999999998</v>
      </c>
    </row>
    <row r="54" spans="1:5" ht="14.4" x14ac:dyDescent="0.3">
      <c r="A54" s="47" t="s">
        <v>102</v>
      </c>
      <c r="B54" s="48" t="s">
        <v>103</v>
      </c>
      <c r="C54" s="49">
        <v>6000</v>
      </c>
      <c r="D54" s="49"/>
      <c r="E54" s="49">
        <f t="shared" si="1"/>
        <v>6000</v>
      </c>
    </row>
    <row r="55" spans="1:5" ht="14.4" x14ac:dyDescent="0.3">
      <c r="A55" s="47" t="s">
        <v>164</v>
      </c>
      <c r="B55" s="48" t="s">
        <v>165</v>
      </c>
      <c r="C55" s="49"/>
      <c r="D55" s="49"/>
      <c r="E55" s="49">
        <f t="shared" si="1"/>
        <v>0</v>
      </c>
    </row>
    <row r="56" spans="1:5" ht="10.5" customHeight="1" x14ac:dyDescent="0.3">
      <c r="A56" s="47"/>
      <c r="B56" s="48"/>
      <c r="C56" s="49"/>
      <c r="D56" s="49"/>
      <c r="E56" s="49"/>
    </row>
    <row r="57" spans="1:5" x14ac:dyDescent="0.25">
      <c r="C57" s="35">
        <f>SUM(C24:C56)</f>
        <v>220000</v>
      </c>
      <c r="D57" s="35">
        <f>SUM(D24:D55)</f>
        <v>59783.88</v>
      </c>
      <c r="E57" s="35">
        <f>SUM(E24:E55)</f>
        <v>160216.12</v>
      </c>
    </row>
    <row r="58" spans="1:5" ht="16.2" thickBot="1" x14ac:dyDescent="0.35">
      <c r="B58" s="48" t="s">
        <v>104</v>
      </c>
      <c r="C58" s="36">
        <f>+C22-C57</f>
        <v>-8000</v>
      </c>
      <c r="D58" s="37"/>
      <c r="E58" s="38"/>
    </row>
    <row r="59" spans="1:5" ht="16.5" customHeight="1" thickTop="1" thickBot="1" x14ac:dyDescent="0.35">
      <c r="A59" s="69" t="s">
        <v>155</v>
      </c>
      <c r="B59" s="69"/>
      <c r="C59" s="69"/>
      <c r="D59" s="36">
        <f>+D22-D57</f>
        <v>52195.54</v>
      </c>
      <c r="E59" s="39"/>
    </row>
    <row r="60" spans="1:5" ht="13.8" thickTop="1" x14ac:dyDescent="0.25"/>
  </sheetData>
  <mergeCells count="6">
    <mergeCell ref="A59:C59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46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1" t="s">
        <v>0</v>
      </c>
      <c r="B1" s="71"/>
      <c r="C1" s="71"/>
      <c r="D1" s="71"/>
      <c r="E1" s="71"/>
    </row>
    <row r="2" spans="1:5" ht="31.2" x14ac:dyDescent="0.6">
      <c r="A2" s="72" t="s">
        <v>1</v>
      </c>
      <c r="B2" s="72"/>
      <c r="C2" s="72"/>
      <c r="D2" s="72"/>
      <c r="E2" s="72"/>
    </row>
    <row r="3" spans="1:5" x14ac:dyDescent="0.25">
      <c r="A3" s="67" t="s">
        <v>105</v>
      </c>
      <c r="B3" s="67"/>
      <c r="C3" s="67"/>
      <c r="D3" s="67"/>
      <c r="E3" s="67"/>
    </row>
    <row r="4" spans="1:5" x14ac:dyDescent="0.25">
      <c r="A4" s="67" t="s">
        <v>36</v>
      </c>
      <c r="B4" s="67"/>
      <c r="C4" s="67"/>
      <c r="D4" s="67"/>
      <c r="E4" s="67"/>
    </row>
    <row r="5" spans="1:5" x14ac:dyDescent="0.25">
      <c r="A5" s="68" t="str">
        <f>+[1]Dec16BS!A4</f>
        <v>December 2016</v>
      </c>
      <c r="B5" s="68"/>
      <c r="C5" s="68"/>
      <c r="D5" s="68"/>
      <c r="E5" s="68"/>
    </row>
    <row r="7" spans="1:5" ht="37.5" customHeight="1" x14ac:dyDescent="0.25">
      <c r="A7" s="30" t="s">
        <v>37</v>
      </c>
      <c r="B7" s="31" t="s">
        <v>38</v>
      </c>
      <c r="C7" s="44" t="s">
        <v>106</v>
      </c>
      <c r="D7" s="33" t="s">
        <v>40</v>
      </c>
      <c r="E7" s="32" t="s">
        <v>154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s="48" customFormat="1" ht="14.4" x14ac:dyDescent="0.3">
      <c r="A10" s="47" t="s">
        <v>107</v>
      </c>
      <c r="B10" s="48" t="s">
        <v>50</v>
      </c>
      <c r="C10" s="49">
        <v>2000</v>
      </c>
      <c r="D10" s="49">
        <v>877.71</v>
      </c>
      <c r="E10" s="49">
        <f>+D10-C10</f>
        <v>-1122.29</v>
      </c>
    </row>
    <row r="11" spans="1:5" s="48" customFormat="1" ht="14.4" x14ac:dyDescent="0.3">
      <c r="A11" s="47" t="s">
        <v>108</v>
      </c>
      <c r="B11" s="48" t="s">
        <v>109</v>
      </c>
      <c r="C11" s="49"/>
      <c r="D11" s="49">
        <v>-442.97</v>
      </c>
      <c r="E11" s="49">
        <f>+D11-C11</f>
        <v>-442.97</v>
      </c>
    </row>
    <row r="12" spans="1:5" s="48" customFormat="1" ht="14.4" x14ac:dyDescent="0.3">
      <c r="A12" s="47" t="s">
        <v>110</v>
      </c>
      <c r="B12" s="48" t="s">
        <v>111</v>
      </c>
      <c r="C12" s="49">
        <v>50000</v>
      </c>
      <c r="D12" s="49">
        <v>22886.720000000001</v>
      </c>
      <c r="E12" s="49">
        <f>+D12-C12</f>
        <v>-27113.279999999999</v>
      </c>
    </row>
    <row r="13" spans="1:5" s="48" customFormat="1" ht="14.4" x14ac:dyDescent="0.3">
      <c r="A13" s="47" t="s">
        <v>162</v>
      </c>
      <c r="B13" s="48" t="s">
        <v>161</v>
      </c>
      <c r="C13" s="49"/>
      <c r="D13" s="49">
        <v>8.56</v>
      </c>
      <c r="E13" s="49">
        <f>+D13-C13</f>
        <v>8.56</v>
      </c>
    </row>
    <row r="14" spans="1:5" s="48" customFormat="1" ht="14.4" x14ac:dyDescent="0.3">
      <c r="A14" s="47" t="s">
        <v>112</v>
      </c>
      <c r="B14" s="48" t="s">
        <v>56</v>
      </c>
      <c r="C14" s="49"/>
      <c r="D14" s="49"/>
      <c r="E14" s="49">
        <f>+D14-C14</f>
        <v>0</v>
      </c>
    </row>
    <row r="15" spans="1:5" x14ac:dyDescent="0.25">
      <c r="D15" s="1"/>
      <c r="E15" s="1"/>
    </row>
    <row r="16" spans="1:5" x14ac:dyDescent="0.25">
      <c r="C16" s="35">
        <f>SUM(C10:C15)</f>
        <v>52000</v>
      </c>
      <c r="D16" s="35">
        <f>SUM(D10:D15)</f>
        <v>23330.020000000004</v>
      </c>
      <c r="E16" s="35">
        <f>SUM(E10:E15)</f>
        <v>-28669.979999999996</v>
      </c>
    </row>
    <row r="17" spans="1:5" ht="23.4" x14ac:dyDescent="0.45">
      <c r="A17" s="34" t="s">
        <v>57</v>
      </c>
    </row>
    <row r="18" spans="1:5" ht="15" customHeight="1" x14ac:dyDescent="0.3">
      <c r="A18" s="47" t="s">
        <v>181</v>
      </c>
      <c r="B18" s="7" t="s">
        <v>146</v>
      </c>
      <c r="C18" s="49">
        <v>60000</v>
      </c>
      <c r="D18" s="1">
        <v>12950</v>
      </c>
      <c r="E18" s="49">
        <f>+C18-D18</f>
        <v>47050</v>
      </c>
    </row>
    <row r="19" spans="1:5" ht="15" customHeight="1" x14ac:dyDescent="0.3">
      <c r="A19" s="47" t="s">
        <v>182</v>
      </c>
      <c r="B19" s="7" t="s">
        <v>183</v>
      </c>
      <c r="C19" s="49"/>
      <c r="D19" s="1">
        <v>200.86</v>
      </c>
      <c r="E19" s="49">
        <f>+C19-D19</f>
        <v>-200.86</v>
      </c>
    </row>
    <row r="20" spans="1:5" ht="14.4" x14ac:dyDescent="0.3">
      <c r="A20" s="47" t="s">
        <v>113</v>
      </c>
      <c r="B20" s="48" t="s">
        <v>78</v>
      </c>
      <c r="C20" s="49"/>
      <c r="D20" s="49"/>
      <c r="E20" s="49">
        <f>+C20-D20</f>
        <v>0</v>
      </c>
    </row>
    <row r="21" spans="1:5" ht="14.4" x14ac:dyDescent="0.3">
      <c r="A21" s="47" t="s">
        <v>114</v>
      </c>
      <c r="B21" s="48" t="s">
        <v>80</v>
      </c>
      <c r="C21" s="49"/>
      <c r="D21" s="49"/>
      <c r="E21" s="49">
        <f t="shared" ref="E21:E29" si="0">+C21-D21</f>
        <v>0</v>
      </c>
    </row>
    <row r="22" spans="1:5" ht="14.4" x14ac:dyDescent="0.3">
      <c r="A22" s="47" t="s">
        <v>115</v>
      </c>
      <c r="B22" s="48" t="s">
        <v>116</v>
      </c>
      <c r="C22" s="49">
        <v>2000</v>
      </c>
      <c r="D22" s="49"/>
      <c r="E22" s="49">
        <f t="shared" si="0"/>
        <v>2000</v>
      </c>
    </row>
    <row r="23" spans="1:5" ht="14.4" x14ac:dyDescent="0.3">
      <c r="A23" s="47" t="s">
        <v>117</v>
      </c>
      <c r="B23" s="48" t="s">
        <v>118</v>
      </c>
      <c r="C23" s="49"/>
      <c r="D23" s="49"/>
      <c r="E23" s="49">
        <f t="shared" si="0"/>
        <v>0</v>
      </c>
    </row>
    <row r="24" spans="1:5" ht="14.4" x14ac:dyDescent="0.3">
      <c r="A24" s="47" t="s">
        <v>119</v>
      </c>
      <c r="B24" s="48" t="s">
        <v>86</v>
      </c>
      <c r="C24" s="49"/>
      <c r="D24" s="49">
        <v>9.85</v>
      </c>
      <c r="E24" s="49">
        <f t="shared" si="0"/>
        <v>-9.85</v>
      </c>
    </row>
    <row r="25" spans="1:5" ht="14.4" x14ac:dyDescent="0.3">
      <c r="A25" s="47" t="s">
        <v>120</v>
      </c>
      <c r="B25" s="48" t="s">
        <v>121</v>
      </c>
      <c r="C25" s="49">
        <v>40000</v>
      </c>
      <c r="D25" s="49">
        <v>22998.04</v>
      </c>
      <c r="E25" s="49">
        <f t="shared" si="0"/>
        <v>17001.96</v>
      </c>
    </row>
    <row r="26" spans="1:5" ht="14.4" x14ac:dyDescent="0.3">
      <c r="A26" s="47" t="s">
        <v>122</v>
      </c>
      <c r="B26" s="48" t="s">
        <v>123</v>
      </c>
      <c r="C26" s="49"/>
      <c r="D26" s="49">
        <v>3048.31</v>
      </c>
      <c r="E26" s="49">
        <f t="shared" si="0"/>
        <v>-3048.31</v>
      </c>
    </row>
    <row r="27" spans="1:5" ht="14.4" x14ac:dyDescent="0.3">
      <c r="A27" s="47" t="s">
        <v>124</v>
      </c>
      <c r="B27" s="48" t="s">
        <v>125</v>
      </c>
      <c r="C27" s="49"/>
      <c r="D27" s="49">
        <v>2922.6</v>
      </c>
      <c r="E27" s="49">
        <f t="shared" si="0"/>
        <v>-2922.6</v>
      </c>
    </row>
    <row r="28" spans="1:5" ht="14.4" x14ac:dyDescent="0.3">
      <c r="A28" s="47" t="s">
        <v>184</v>
      </c>
      <c r="B28" s="48" t="s">
        <v>185</v>
      </c>
      <c r="C28" s="49">
        <v>10000</v>
      </c>
      <c r="D28" s="49"/>
      <c r="E28" s="49">
        <f t="shared" si="0"/>
        <v>10000</v>
      </c>
    </row>
    <row r="29" spans="1:5" ht="14.4" x14ac:dyDescent="0.3">
      <c r="A29" s="47" t="s">
        <v>126</v>
      </c>
      <c r="B29" s="48" t="s">
        <v>156</v>
      </c>
      <c r="C29" s="49"/>
      <c r="D29" s="49"/>
      <c r="E29" s="49">
        <f t="shared" si="0"/>
        <v>0</v>
      </c>
    </row>
    <row r="31" spans="1:5" x14ac:dyDescent="0.25">
      <c r="C31" s="35">
        <f>SUM(C18:C30)</f>
        <v>112000</v>
      </c>
      <c r="D31" s="35">
        <f>SUM(D18:D30)</f>
        <v>42129.659999999996</v>
      </c>
      <c r="E31" s="35">
        <f>SUM(E18:E30)</f>
        <v>69870.34</v>
      </c>
    </row>
    <row r="32" spans="1:5" ht="16.2" thickBot="1" x14ac:dyDescent="0.35">
      <c r="B32" s="48" t="s">
        <v>104</v>
      </c>
      <c r="C32" s="36">
        <f>+C16-C31</f>
        <v>-60000</v>
      </c>
      <c r="E32" s="38"/>
    </row>
    <row r="33" spans="1:5" ht="14.4" thickTop="1" thickBot="1" x14ac:dyDescent="0.3">
      <c r="A33" s="70" t="s">
        <v>157</v>
      </c>
      <c r="B33" s="70"/>
      <c r="C33" s="70"/>
      <c r="D33" s="40">
        <f>+D16-D31</f>
        <v>-18799.639999999992</v>
      </c>
      <c r="E33" s="39"/>
    </row>
    <row r="34" spans="1:5" ht="13.8" thickTop="1" x14ac:dyDescent="0.25"/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9" style="46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66" t="s">
        <v>0</v>
      </c>
      <c r="B1" s="66"/>
      <c r="C1" s="66"/>
      <c r="D1" s="66"/>
      <c r="E1" s="66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127</v>
      </c>
      <c r="B3" s="67"/>
      <c r="C3" s="67"/>
      <c r="D3" s="67"/>
      <c r="E3" s="67"/>
    </row>
    <row r="4" spans="1:5" x14ac:dyDescent="0.25">
      <c r="A4" s="67" t="s">
        <v>36</v>
      </c>
      <c r="B4" s="67"/>
      <c r="C4" s="67"/>
      <c r="D4" s="67"/>
      <c r="E4" s="67"/>
    </row>
    <row r="5" spans="1:5" x14ac:dyDescent="0.25">
      <c r="A5" s="68" t="str">
        <f>+[1]Dec16BS!A4</f>
        <v>December 2016</v>
      </c>
      <c r="B5" s="67"/>
      <c r="C5" s="67"/>
      <c r="D5" s="67"/>
      <c r="E5" s="67"/>
    </row>
    <row r="6" spans="1:5" x14ac:dyDescent="0.25">
      <c r="A6" s="41"/>
      <c r="B6" s="46"/>
      <c r="D6" s="46"/>
      <c r="E6" s="46"/>
    </row>
    <row r="7" spans="1:5" s="3" customFormat="1" ht="36" customHeight="1" x14ac:dyDescent="0.25">
      <c r="A7" s="30" t="s">
        <v>37</v>
      </c>
      <c r="B7" s="31" t="s">
        <v>38</v>
      </c>
      <c r="C7" s="44" t="s">
        <v>106</v>
      </c>
      <c r="D7" s="33" t="s">
        <v>40</v>
      </c>
      <c r="E7" s="32" t="s">
        <v>154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ht="15" customHeight="1" x14ac:dyDescent="0.3">
      <c r="A10" s="47" t="s">
        <v>170</v>
      </c>
      <c r="B10" s="7" t="s">
        <v>171</v>
      </c>
      <c r="D10" s="1"/>
      <c r="E10" s="49">
        <f t="shared" ref="E10:E16" si="0">+D10-C10</f>
        <v>0</v>
      </c>
    </row>
    <row r="11" spans="1:5" ht="14.4" x14ac:dyDescent="0.3">
      <c r="A11" s="47" t="s">
        <v>128</v>
      </c>
      <c r="B11" s="48" t="s">
        <v>50</v>
      </c>
      <c r="C11" s="1">
        <v>4500</v>
      </c>
      <c r="D11" s="49">
        <v>2321.9699999999998</v>
      </c>
      <c r="E11" s="49">
        <f t="shared" si="0"/>
        <v>-2178.0300000000002</v>
      </c>
    </row>
    <row r="12" spans="1:5" ht="14.4" x14ac:dyDescent="0.3">
      <c r="A12" s="47" t="s">
        <v>129</v>
      </c>
      <c r="B12" s="48" t="s">
        <v>109</v>
      </c>
      <c r="C12" s="1"/>
      <c r="D12" s="49">
        <v>-1267.96</v>
      </c>
      <c r="E12" s="49">
        <f t="shared" si="0"/>
        <v>-1267.96</v>
      </c>
    </row>
    <row r="13" spans="1:5" ht="14.4" x14ac:dyDescent="0.3">
      <c r="A13" s="47" t="s">
        <v>130</v>
      </c>
      <c r="B13" s="48" t="s">
        <v>131</v>
      </c>
      <c r="C13" s="1">
        <v>150000</v>
      </c>
      <c r="D13" s="49">
        <v>99295.12</v>
      </c>
      <c r="E13" s="49">
        <f t="shared" si="0"/>
        <v>-50704.880000000005</v>
      </c>
    </row>
    <row r="14" spans="1:5" ht="14.4" x14ac:dyDescent="0.3">
      <c r="A14" s="47" t="s">
        <v>163</v>
      </c>
      <c r="B14" s="48" t="s">
        <v>161</v>
      </c>
      <c r="C14" s="1"/>
      <c r="D14" s="49">
        <v>22.01</v>
      </c>
      <c r="E14" s="49">
        <f t="shared" si="0"/>
        <v>22.01</v>
      </c>
    </row>
    <row r="15" spans="1:5" ht="14.4" x14ac:dyDescent="0.3">
      <c r="A15" s="47" t="s">
        <v>132</v>
      </c>
      <c r="B15" s="48" t="s">
        <v>133</v>
      </c>
      <c r="C15" s="1"/>
      <c r="D15" s="49"/>
      <c r="E15" s="49">
        <f t="shared" si="0"/>
        <v>0</v>
      </c>
    </row>
    <row r="16" spans="1:5" ht="14.4" x14ac:dyDescent="0.3">
      <c r="A16" s="47" t="s">
        <v>170</v>
      </c>
      <c r="B16" s="48" t="s">
        <v>171</v>
      </c>
      <c r="C16" s="1"/>
      <c r="D16" s="49"/>
      <c r="E16" s="49">
        <f t="shared" si="0"/>
        <v>0</v>
      </c>
    </row>
    <row r="17" spans="1:5" x14ac:dyDescent="0.25">
      <c r="D17" s="1"/>
      <c r="E17" s="1"/>
    </row>
    <row r="18" spans="1:5" ht="15" customHeight="1" x14ac:dyDescent="0.25">
      <c r="C18" s="35">
        <f>SUM(C10:C17)</f>
        <v>154500</v>
      </c>
      <c r="D18" s="35">
        <f>SUM(D10:D17)</f>
        <v>100371.13999999998</v>
      </c>
      <c r="E18" s="35">
        <f>SUM(E10:E17)</f>
        <v>-54128.86</v>
      </c>
    </row>
    <row r="19" spans="1:5" ht="15" customHeight="1" x14ac:dyDescent="0.45">
      <c r="A19" s="34" t="s">
        <v>57</v>
      </c>
    </row>
    <row r="20" spans="1:5" ht="14.4" x14ac:dyDescent="0.3">
      <c r="A20" s="47" t="s">
        <v>134</v>
      </c>
      <c r="B20" s="48" t="s">
        <v>72</v>
      </c>
      <c r="C20" s="1">
        <v>89000</v>
      </c>
      <c r="D20" s="49">
        <v>36822.5</v>
      </c>
      <c r="E20" s="49">
        <f>+C20-D20</f>
        <v>52177.5</v>
      </c>
    </row>
    <row r="21" spans="1:5" ht="14.4" x14ac:dyDescent="0.3">
      <c r="A21" s="47" t="s">
        <v>135</v>
      </c>
      <c r="B21" s="48" t="s">
        <v>136</v>
      </c>
      <c r="C21" s="1"/>
      <c r="D21" s="49"/>
      <c r="E21" s="49">
        <f t="shared" ref="E21:E31" si="1">+C21-D21</f>
        <v>0</v>
      </c>
    </row>
    <row r="22" spans="1:5" ht="14.4" x14ac:dyDescent="0.3">
      <c r="A22" s="47" t="s">
        <v>145</v>
      </c>
      <c r="B22" s="48" t="s">
        <v>146</v>
      </c>
      <c r="C22" s="1"/>
      <c r="D22" s="49"/>
      <c r="E22" s="49">
        <f t="shared" si="1"/>
        <v>0</v>
      </c>
    </row>
    <row r="23" spans="1:5" ht="14.4" x14ac:dyDescent="0.3">
      <c r="A23" s="47" t="s">
        <v>166</v>
      </c>
      <c r="B23" s="48" t="s">
        <v>167</v>
      </c>
      <c r="C23" s="1"/>
      <c r="D23" s="49"/>
      <c r="E23" s="49">
        <f t="shared" si="1"/>
        <v>0</v>
      </c>
    </row>
    <row r="24" spans="1:5" ht="14.4" x14ac:dyDescent="0.3">
      <c r="A24" s="47" t="s">
        <v>137</v>
      </c>
      <c r="B24" s="48" t="s">
        <v>76</v>
      </c>
      <c r="C24" s="1">
        <v>55000</v>
      </c>
      <c r="D24" s="49">
        <f>5113.77+2283+533.9+14240+1098.8+221+135.35+985+105.67+570.75+50</f>
        <v>25337.239999999994</v>
      </c>
      <c r="E24" s="49">
        <f t="shared" si="1"/>
        <v>29662.760000000006</v>
      </c>
    </row>
    <row r="25" spans="1:5" ht="14.4" x14ac:dyDescent="0.3">
      <c r="A25" s="47" t="s">
        <v>193</v>
      </c>
      <c r="B25" s="48" t="s">
        <v>194</v>
      </c>
      <c r="C25" s="1"/>
      <c r="D25" s="49">
        <v>13.36</v>
      </c>
      <c r="E25" s="49">
        <f t="shared" si="1"/>
        <v>-13.36</v>
      </c>
    </row>
    <row r="26" spans="1:5" ht="14.4" x14ac:dyDescent="0.3">
      <c r="A26" s="47" t="s">
        <v>148</v>
      </c>
      <c r="B26" s="48" t="s">
        <v>149</v>
      </c>
      <c r="C26" s="1"/>
      <c r="D26" s="49"/>
      <c r="E26" s="49">
        <f t="shared" si="1"/>
        <v>0</v>
      </c>
    </row>
    <row r="27" spans="1:5" ht="14.4" x14ac:dyDescent="0.3">
      <c r="A27" s="47" t="s">
        <v>138</v>
      </c>
      <c r="B27" s="48" t="s">
        <v>86</v>
      </c>
      <c r="C27" s="1"/>
      <c r="D27" s="49">
        <v>25.46</v>
      </c>
      <c r="E27" s="49">
        <f t="shared" si="1"/>
        <v>-25.46</v>
      </c>
    </row>
    <row r="28" spans="1:5" ht="14.4" x14ac:dyDescent="0.3">
      <c r="A28" s="47" t="s">
        <v>139</v>
      </c>
      <c r="B28" s="48" t="s">
        <v>140</v>
      </c>
      <c r="C28" s="1"/>
      <c r="D28" s="49"/>
      <c r="E28" s="49">
        <f t="shared" si="1"/>
        <v>0</v>
      </c>
    </row>
    <row r="29" spans="1:5" ht="14.4" x14ac:dyDescent="0.3">
      <c r="A29" s="47" t="s">
        <v>141</v>
      </c>
      <c r="B29" s="48" t="s">
        <v>88</v>
      </c>
      <c r="C29" s="1"/>
      <c r="D29" s="49"/>
      <c r="E29" s="49">
        <f t="shared" si="1"/>
        <v>0</v>
      </c>
    </row>
    <row r="30" spans="1:5" ht="14.4" x14ac:dyDescent="0.3">
      <c r="A30" s="47" t="s">
        <v>142</v>
      </c>
      <c r="B30" s="48" t="s">
        <v>143</v>
      </c>
      <c r="C30" s="1">
        <v>38000</v>
      </c>
      <c r="D30" s="49">
        <v>6503.07</v>
      </c>
      <c r="E30" s="49">
        <f t="shared" si="1"/>
        <v>31496.93</v>
      </c>
    </row>
    <row r="31" spans="1:5" ht="14.4" x14ac:dyDescent="0.3">
      <c r="A31" s="47" t="s">
        <v>144</v>
      </c>
      <c r="B31" s="48" t="s">
        <v>103</v>
      </c>
      <c r="C31" s="1">
        <v>20000</v>
      </c>
      <c r="D31" s="49">
        <v>3785.96</v>
      </c>
      <c r="E31" s="49">
        <f t="shared" si="1"/>
        <v>16214.04</v>
      </c>
    </row>
    <row r="33" spans="1:5" x14ac:dyDescent="0.25">
      <c r="C33" s="35">
        <f>SUM(C20:C32)</f>
        <v>202000</v>
      </c>
      <c r="D33" s="35">
        <f>SUM(D20:D32)</f>
        <v>72487.59</v>
      </c>
      <c r="E33" s="35">
        <f>SUM(E20:E32)</f>
        <v>129512.41</v>
      </c>
    </row>
    <row r="34" spans="1:5" ht="16.2" thickBot="1" x14ac:dyDescent="0.35">
      <c r="B34" s="48" t="s">
        <v>104</v>
      </c>
      <c r="C34" s="36">
        <f>+C18-C33</f>
        <v>-47500</v>
      </c>
      <c r="E34" s="38"/>
    </row>
    <row r="35" spans="1:5" ht="14.4" thickTop="1" thickBot="1" x14ac:dyDescent="0.3">
      <c r="A35" s="70" t="s">
        <v>157</v>
      </c>
      <c r="B35" s="70"/>
      <c r="C35" s="70"/>
      <c r="D35" s="40">
        <f>+D18-D33</f>
        <v>27883.549999999988</v>
      </c>
      <c r="E35" s="39"/>
    </row>
    <row r="36" spans="1:5" ht="13.8" thickTop="1" x14ac:dyDescent="0.25">
      <c r="A36" s="7"/>
      <c r="D36" s="1"/>
    </row>
  </sheetData>
  <mergeCells count="6">
    <mergeCell ref="A35:C35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2016-05-04T14:41:17Z</cp:lastPrinted>
  <dcterms:created xsi:type="dcterms:W3CDTF">2006-09-08T23:24:39Z</dcterms:created>
  <dcterms:modified xsi:type="dcterms:W3CDTF">2017-03-10T21:46:07Z</dcterms:modified>
</cp:coreProperties>
</file>